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wnloads\КФПСЭ\рейтинг атлета\рейтинг 2023\"/>
    </mc:Choice>
  </mc:AlternateContent>
  <xr:revisionPtr revIDLastSave="0" documentId="13_ncr:1_{C65BDF13-16EF-44D9-B9C4-157FF2AC50CA}" xr6:coauthVersionLast="37" xr6:coauthVersionMax="37" xr10:uidLastSave="{00000000-0000-0000-0000-000000000000}"/>
  <bookViews>
    <workbookView xWindow="0" yWindow="0" windowWidth="28800" windowHeight="12225" activeTab="6" xr2:uid="{00000000-000D-0000-FFFF-FFFF00000000}"/>
  </bookViews>
  <sheets>
    <sheet name="инфо" sheetId="7" r:id="rId1"/>
    <sheet name="Senior Women 40-49" sheetId="12" r:id="rId2"/>
    <sheet name="Senior Women 30-39" sheetId="11" r:id="rId3"/>
    <sheet name="Senior Women 18-29" sheetId="5" r:id="rId4"/>
    <sheet name="Junior 15-17" sheetId="4" r:id="rId5"/>
    <sheet name="Novice 10-14" sheetId="1" r:id="rId6"/>
    <sheet name="Pre-Novice 5-9 " sheetId="8" r:id="rId7"/>
  </sheets>
  <definedNames>
    <definedName name="_xlnm._FilterDatabase" localSheetId="4" hidden="1">'Junior 15-17'!$A$1:$O$1</definedName>
    <definedName name="_xlnm._FilterDatabase" localSheetId="5" hidden="1">'Novice 10-14'!$A$1:$O$1</definedName>
    <definedName name="_xlnm._FilterDatabase" localSheetId="6" hidden="1">'Pre-Novice 5-9 '!$A$1:$O$1</definedName>
    <definedName name="_xlnm._FilterDatabase" localSheetId="3" hidden="1">'Senior Women 18-29'!$A$1:$O$1</definedName>
    <definedName name="_xlnm._FilterDatabase" localSheetId="2" hidden="1">'Senior Women 30-39'!$A$1:$O$1</definedName>
  </definedNames>
  <calcPr calcId="179021"/>
</workbook>
</file>

<file path=xl/calcChain.xml><?xml version="1.0" encoding="utf-8"?>
<calcChain xmlns="http://schemas.openxmlformats.org/spreadsheetml/2006/main">
  <c r="H9" i="4" l="1"/>
  <c r="G9" i="4"/>
  <c r="F9" i="4"/>
  <c r="H2" i="1"/>
  <c r="H15" i="4"/>
  <c r="G15" i="4"/>
  <c r="F15" i="4"/>
  <c r="H53" i="1"/>
  <c r="G53" i="1"/>
  <c r="F53" i="1"/>
  <c r="H2" i="5" l="1"/>
  <c r="G2" i="5"/>
  <c r="F2" i="5"/>
  <c r="H2" i="4"/>
  <c r="G2" i="4"/>
  <c r="F2" i="4"/>
  <c r="G5" i="4"/>
  <c r="G8" i="4"/>
  <c r="H8" i="4"/>
  <c r="F8" i="4"/>
  <c r="H5" i="4"/>
  <c r="F5" i="4"/>
  <c r="G2" i="1"/>
  <c r="F2" i="1"/>
  <c r="H47" i="1"/>
  <c r="G47" i="1"/>
  <c r="F47" i="1"/>
  <c r="H17" i="1"/>
  <c r="G17" i="1"/>
  <c r="F17" i="1"/>
  <c r="H35" i="1"/>
  <c r="G34" i="1"/>
  <c r="F34" i="1"/>
  <c r="H2" i="11"/>
  <c r="G2" i="11"/>
  <c r="F2" i="11"/>
  <c r="I2" i="11" s="1"/>
  <c r="H4" i="5"/>
  <c r="G4" i="5"/>
  <c r="F4" i="5"/>
  <c r="H3" i="5"/>
  <c r="G3" i="5"/>
  <c r="F3" i="5"/>
  <c r="H6" i="4"/>
  <c r="G6" i="4"/>
  <c r="F6" i="4"/>
  <c r="F10" i="4"/>
  <c r="G10" i="4"/>
  <c r="H10" i="4"/>
  <c r="H3" i="4"/>
  <c r="G3" i="4"/>
  <c r="F3" i="4"/>
  <c r="I15" i="4"/>
  <c r="H12" i="4"/>
  <c r="G12" i="4"/>
  <c r="F12" i="4"/>
  <c r="H18" i="1"/>
  <c r="H48" i="1"/>
  <c r="H29" i="1"/>
  <c r="G29" i="1"/>
  <c r="I29" i="1" s="1"/>
  <c r="F29" i="1"/>
  <c r="H3" i="1"/>
  <c r="G3" i="1"/>
  <c r="F3" i="1"/>
  <c r="H4" i="1"/>
  <c r="G4" i="1"/>
  <c r="F4" i="1"/>
  <c r="H52" i="1"/>
  <c r="H11" i="1"/>
  <c r="G11" i="1"/>
  <c r="F11" i="1"/>
  <c r="H12" i="1"/>
  <c r="G12" i="1"/>
  <c r="F12" i="1"/>
  <c r="H8" i="1"/>
  <c r="G8" i="1"/>
  <c r="F8" i="1"/>
  <c r="H49" i="1"/>
  <c r="H40" i="1"/>
  <c r="G40" i="1"/>
  <c r="F40" i="1"/>
  <c r="H36" i="1"/>
  <c r="G36" i="1"/>
  <c r="F36" i="1"/>
  <c r="H7" i="1"/>
  <c r="G7" i="1"/>
  <c r="F7" i="1"/>
  <c r="H46" i="1"/>
  <c r="H15" i="1"/>
  <c r="G15" i="1"/>
  <c r="F15" i="1"/>
  <c r="H27" i="1"/>
  <c r="G27" i="1"/>
  <c r="F27" i="1"/>
  <c r="H28" i="1"/>
  <c r="I28" i="1" s="1"/>
  <c r="G28" i="1"/>
  <c r="F28" i="1"/>
  <c r="H5" i="1"/>
  <c r="G5" i="1"/>
  <c r="F5" i="1"/>
  <c r="H66" i="1"/>
  <c r="I66" i="1" s="1"/>
  <c r="F7" i="8"/>
  <c r="I7" i="8" s="1"/>
  <c r="G7" i="8"/>
  <c r="H7" i="8"/>
  <c r="H13" i="1"/>
  <c r="I13" i="1" s="1"/>
  <c r="F13" i="1"/>
  <c r="G13" i="1"/>
  <c r="H41" i="1"/>
  <c r="G41" i="1"/>
  <c r="F41" i="1"/>
  <c r="H37" i="1"/>
  <c r="G37" i="1"/>
  <c r="F37" i="1"/>
  <c r="I37" i="1" s="1"/>
  <c r="H9" i="1"/>
  <c r="G9" i="1"/>
  <c r="F9" i="1"/>
  <c r="H2" i="8"/>
  <c r="G2" i="8"/>
  <c r="F2" i="8"/>
  <c r="H4" i="8"/>
  <c r="G4" i="8"/>
  <c r="F4" i="8"/>
  <c r="F16" i="8"/>
  <c r="H3" i="8"/>
  <c r="G3" i="8"/>
  <c r="F3" i="8"/>
  <c r="H8" i="8"/>
  <c r="G8" i="8"/>
  <c r="F8" i="8"/>
  <c r="H10" i="8"/>
  <c r="G10" i="8"/>
  <c r="F10" i="8"/>
  <c r="I2" i="5" l="1"/>
  <c r="H34" i="1" l="1"/>
  <c r="H4" i="4"/>
  <c r="G4" i="4"/>
  <c r="F4" i="4"/>
  <c r="I11" i="8"/>
  <c r="H14" i="1"/>
  <c r="G14" i="1"/>
  <c r="F14" i="1"/>
  <c r="H6" i="8"/>
  <c r="G6" i="8"/>
  <c r="F6" i="8"/>
  <c r="I8" i="8"/>
  <c r="H9" i="8"/>
  <c r="H5" i="8"/>
  <c r="G5" i="8"/>
  <c r="F5" i="8"/>
  <c r="I9" i="1"/>
  <c r="I33" i="1"/>
  <c r="I41" i="1"/>
  <c r="I15" i="1"/>
  <c r="H10" i="1"/>
  <c r="G10" i="1"/>
  <c r="F10" i="1"/>
  <c r="H51" i="1"/>
  <c r="I65" i="1"/>
  <c r="I64" i="1"/>
  <c r="H16" i="1"/>
  <c r="H21" i="1"/>
  <c r="H6" i="1"/>
  <c r="G6" i="1"/>
  <c r="F6" i="1"/>
  <c r="H50" i="1"/>
  <c r="H20" i="1"/>
  <c r="H44" i="1"/>
  <c r="H11" i="4"/>
  <c r="G11" i="4"/>
  <c r="F11" i="4"/>
  <c r="H7" i="4"/>
  <c r="G7" i="4"/>
  <c r="F7" i="4"/>
  <c r="I3" i="5"/>
  <c r="I17" i="8" l="1"/>
  <c r="G44" i="1" l="1"/>
  <c r="F44" i="1"/>
  <c r="H19" i="1"/>
  <c r="G19" i="1"/>
  <c r="F19" i="1"/>
  <c r="G46" i="1"/>
  <c r="F46" i="1"/>
  <c r="H14" i="4"/>
  <c r="G14" i="4"/>
  <c r="F14" i="4"/>
  <c r="H13" i="4"/>
  <c r="G13" i="4"/>
  <c r="F13" i="4"/>
  <c r="H43" i="1"/>
  <c r="H56" i="1"/>
  <c r="G20" i="1"/>
  <c r="F20" i="1"/>
  <c r="H60" i="1"/>
  <c r="H57" i="1"/>
  <c r="I49" i="1"/>
  <c r="H31" i="1"/>
  <c r="G31" i="1"/>
  <c r="F31" i="1"/>
  <c r="I52" i="1"/>
  <c r="H30" i="1"/>
  <c r="G30" i="1"/>
  <c r="F30" i="1"/>
  <c r="H26" i="1"/>
  <c r="G26" i="1"/>
  <c r="F26" i="1"/>
  <c r="H22" i="1"/>
  <c r="G22" i="1"/>
  <c r="F22" i="1"/>
  <c r="I34" i="1"/>
  <c r="I51" i="1"/>
  <c r="H59" i="1"/>
  <c r="H25" i="1"/>
  <c r="G25" i="1"/>
  <c r="F25" i="1"/>
  <c r="H12" i="8"/>
  <c r="G12" i="8"/>
  <c r="F12" i="8"/>
  <c r="G9" i="8"/>
  <c r="F9" i="8"/>
  <c r="I46" i="1" l="1"/>
  <c r="I30" i="1"/>
  <c r="I12" i="4"/>
  <c r="I13" i="4"/>
  <c r="I14" i="4"/>
  <c r="I10" i="1"/>
  <c r="I26" i="1"/>
  <c r="I31" i="1"/>
  <c r="I56" i="1"/>
  <c r="I2" i="1"/>
  <c r="I53" i="1"/>
  <c r="I20" i="1"/>
  <c r="I50" i="1"/>
  <c r="I5" i="1"/>
  <c r="I48" i="1"/>
  <c r="I32" i="1"/>
  <c r="I67" i="1"/>
  <c r="I16" i="1"/>
  <c r="I11" i="1"/>
  <c r="I36" i="1"/>
  <c r="I68" i="1"/>
  <c r="I25" i="1"/>
  <c r="I69" i="1"/>
  <c r="I8" i="1"/>
  <c r="I62" i="1"/>
  <c r="I57" i="1"/>
  <c r="I44" i="1"/>
  <c r="I6" i="1"/>
  <c r="I70" i="1"/>
  <c r="I21" i="1"/>
  <c r="I47" i="1"/>
  <c r="I71" i="1"/>
  <c r="I23" i="1"/>
  <c r="I24" i="1"/>
  <c r="I63" i="1"/>
  <c r="I58" i="1"/>
  <c r="I59" i="1"/>
  <c r="I22" i="1"/>
  <c r="I60" i="1"/>
  <c r="I17" i="1"/>
  <c r="I7" i="1"/>
  <c r="I40" i="1"/>
  <c r="I54" i="1"/>
  <c r="I72" i="1"/>
  <c r="I27" i="1"/>
  <c r="I61" i="1"/>
  <c r="I18" i="1"/>
  <c r="I7" i="4"/>
  <c r="I10" i="4"/>
  <c r="I8" i="4"/>
  <c r="I9" i="4"/>
  <c r="I17" i="4"/>
  <c r="I18" i="4"/>
  <c r="I5" i="4"/>
  <c r="I3" i="4"/>
  <c r="I19" i="4"/>
  <c r="I20" i="4"/>
  <c r="I2" i="4"/>
  <c r="I21" i="4"/>
  <c r="I11" i="4"/>
  <c r="I6" i="5"/>
  <c r="I7" i="5"/>
  <c r="I8" i="5"/>
  <c r="I4" i="5"/>
  <c r="I6" i="11"/>
  <c r="I7" i="11"/>
  <c r="I3" i="12"/>
  <c r="H2" i="12"/>
  <c r="G2" i="12"/>
  <c r="F2" i="12"/>
  <c r="H5" i="11"/>
  <c r="G5" i="11"/>
  <c r="F5" i="11"/>
  <c r="H4" i="11"/>
  <c r="G4" i="11"/>
  <c r="F4" i="11"/>
  <c r="H3" i="11"/>
  <c r="G3" i="11"/>
  <c r="F3" i="11"/>
  <c r="H5" i="5"/>
  <c r="I5" i="5" s="1"/>
  <c r="I4" i="4"/>
  <c r="I6" i="4"/>
  <c r="H16" i="4"/>
  <c r="G16" i="4"/>
  <c r="F16" i="4"/>
  <c r="H55" i="1"/>
  <c r="I55" i="1" s="1"/>
  <c r="H38" i="1"/>
  <c r="G35" i="1"/>
  <c r="F35" i="1"/>
  <c r="H42" i="1"/>
  <c r="G42" i="1"/>
  <c r="F42" i="1"/>
  <c r="H39" i="1"/>
  <c r="G39" i="1"/>
  <c r="F39" i="1"/>
  <c r="G43" i="1"/>
  <c r="F43" i="1"/>
  <c r="I4" i="1"/>
  <c r="H45" i="1"/>
  <c r="G45" i="1"/>
  <c r="F45" i="1"/>
  <c r="G38" i="1"/>
  <c r="F38" i="1"/>
  <c r="I3" i="1"/>
  <c r="I2" i="8"/>
  <c r="I4" i="8"/>
  <c r="I3" i="8"/>
  <c r="I18" i="8"/>
  <c r="I19" i="8"/>
  <c r="I5" i="8"/>
  <c r="I20" i="8"/>
  <c r="I21" i="8"/>
  <c r="I16" i="8"/>
  <c r="I9" i="8"/>
  <c r="I22" i="8"/>
  <c r="I6" i="8"/>
  <c r="I10" i="8"/>
  <c r="I12" i="8"/>
  <c r="H14" i="8"/>
  <c r="G14" i="8"/>
  <c r="F14" i="8"/>
  <c r="H15" i="8"/>
  <c r="G15" i="8"/>
  <c r="F15" i="8"/>
  <c r="H13" i="8"/>
  <c r="G13" i="8"/>
  <c r="F13" i="8"/>
  <c r="I15" i="8" l="1"/>
  <c r="I14" i="8"/>
  <c r="I38" i="1"/>
  <c r="I5" i="11"/>
  <c r="I45" i="1"/>
  <c r="I42" i="1"/>
  <c r="I13" i="8"/>
  <c r="I3" i="11"/>
  <c r="I4" i="11"/>
  <c r="I2" i="12"/>
  <c r="I12" i="1"/>
  <c r="I14" i="1"/>
  <c r="I16" i="4"/>
  <c r="I19" i="1"/>
  <c r="I43" i="1"/>
  <c r="I39" i="1"/>
  <c r="I35" i="1"/>
</calcChain>
</file>

<file path=xl/sharedStrings.xml><?xml version="1.0" encoding="utf-8"?>
<sst xmlns="http://schemas.openxmlformats.org/spreadsheetml/2006/main" count="720" uniqueCount="206">
  <si>
    <t>ФИО</t>
  </si>
  <si>
    <t>Город</t>
  </si>
  <si>
    <t>Студия</t>
  </si>
  <si>
    <t>Место</t>
  </si>
  <si>
    <t>Легенда</t>
  </si>
  <si>
    <t>Категория</t>
  </si>
  <si>
    <t>Рейтинг чемпионата</t>
  </si>
  <si>
    <t xml:space="preserve">1 место </t>
  </si>
  <si>
    <t>5 баллов</t>
  </si>
  <si>
    <t>2 место</t>
  </si>
  <si>
    <t>4 балла</t>
  </si>
  <si>
    <t>3 место</t>
  </si>
  <si>
    <t>3 балла</t>
  </si>
  <si>
    <t>4-5 место</t>
  </si>
  <si>
    <t>2 балла</t>
  </si>
  <si>
    <t>5-10 место</t>
  </si>
  <si>
    <t>1 балл</t>
  </si>
  <si>
    <t>последующие</t>
  </si>
  <si>
    <t>Элит</t>
  </si>
  <si>
    <t>Профи</t>
  </si>
  <si>
    <t>Семи-про</t>
  </si>
  <si>
    <t xml:space="preserve">Аматор </t>
  </si>
  <si>
    <t>ЧМ</t>
  </si>
  <si>
    <t>Европа/ Континентальные/ Евросоюз (кроме Украины)  , Азия (Корея/Китай)</t>
  </si>
  <si>
    <t xml:space="preserve">СНГ </t>
  </si>
  <si>
    <t>ЧРК, Кубок РК</t>
  </si>
  <si>
    <t>Турнир РК</t>
  </si>
  <si>
    <t>Фото</t>
  </si>
  <si>
    <t>Темиртау</t>
  </si>
  <si>
    <t>Pandora</t>
  </si>
  <si>
    <t>Караганда</t>
  </si>
  <si>
    <t xml:space="preserve">Lady air </t>
  </si>
  <si>
    <t>Air Sport</t>
  </si>
  <si>
    <t>Амантаева Амина</t>
  </si>
  <si>
    <t xml:space="preserve">Иванова Анна </t>
  </si>
  <si>
    <t xml:space="preserve">Гибаева Ясмин </t>
  </si>
  <si>
    <t>Егикян Милана</t>
  </si>
  <si>
    <t xml:space="preserve">Левикина София </t>
  </si>
  <si>
    <t>Васильченко Людмила</t>
  </si>
  <si>
    <t>Air sport</t>
  </si>
  <si>
    <t>Фрай Лиана</t>
  </si>
  <si>
    <t>Физер Ангелина</t>
  </si>
  <si>
    <t>Махамбетова Руслана</t>
  </si>
  <si>
    <t xml:space="preserve">Синицына Мария </t>
  </si>
  <si>
    <t>Дата Рождения</t>
  </si>
  <si>
    <t>Дата рождения</t>
  </si>
  <si>
    <t>Итого</t>
  </si>
  <si>
    <t>Баянова Алина</t>
  </si>
  <si>
    <t>Журавлева Алёна</t>
  </si>
  <si>
    <t>Акимова Айзере</t>
  </si>
  <si>
    <t>Морозова Елизавета</t>
  </si>
  <si>
    <t>Podium</t>
  </si>
  <si>
    <t>Пеннер Полина</t>
  </si>
  <si>
    <t>Алдабергенова Амина</t>
  </si>
  <si>
    <t>Будкова Милена</t>
  </si>
  <si>
    <t>Джиембекова Жанель</t>
  </si>
  <si>
    <t>02.12.2010 </t>
  </si>
  <si>
    <t>Жеравкова Полина</t>
  </si>
  <si>
    <t>Кожушко Дарья</t>
  </si>
  <si>
    <t>Абайбек Дильназ</t>
  </si>
  <si>
    <t xml:space="preserve">Ковган Владислава  </t>
  </si>
  <si>
    <t>Марищук Екатерина</t>
  </si>
  <si>
    <t>Корнилова Вероника</t>
  </si>
  <si>
    <t>Митрохина Алиса</t>
  </si>
  <si>
    <t>Алматы</t>
  </si>
  <si>
    <t>Step Up</t>
  </si>
  <si>
    <t>Жукова Мария</t>
  </si>
  <si>
    <t>Ефимова Кира</t>
  </si>
  <si>
    <t>Иванова Екатерина</t>
  </si>
  <si>
    <t>Яблочникова Милана</t>
  </si>
  <si>
    <t>Цой Яна</t>
  </si>
  <si>
    <t>Гузей Авелина</t>
  </si>
  <si>
    <t>Летина Ульяна</t>
  </si>
  <si>
    <t>Пасут Александра</t>
  </si>
  <si>
    <t>Форышева Дарья</t>
  </si>
  <si>
    <t>Куат Айзере</t>
  </si>
  <si>
    <t>Кириллова Арина</t>
  </si>
  <si>
    <t>Kamila Kim</t>
  </si>
  <si>
    <t>Есентимирова Томирис</t>
  </si>
  <si>
    <t>Патрашко Екатерина</t>
  </si>
  <si>
    <t>Аманжолова Айганым</t>
  </si>
  <si>
    <t xml:space="preserve">Гладилина Екатерина </t>
  </si>
  <si>
    <t xml:space="preserve">Карнилова Вероника </t>
  </si>
  <si>
    <t xml:space="preserve">Фатхутдинова Лилиана </t>
  </si>
  <si>
    <t xml:space="preserve">Валеева Аделина </t>
  </si>
  <si>
    <t xml:space="preserve">Загородняя Злата </t>
  </si>
  <si>
    <t xml:space="preserve">Актаева Екатерина </t>
  </si>
  <si>
    <t xml:space="preserve">Ворогушина Любовь </t>
  </si>
  <si>
    <t xml:space="preserve">Суманеева Валерия </t>
  </si>
  <si>
    <t>Алм.обл</t>
  </si>
  <si>
    <t>Kristal</t>
  </si>
  <si>
    <t xml:space="preserve">Актаева Анжелика </t>
  </si>
  <si>
    <t xml:space="preserve">Игнатенко Анна </t>
  </si>
  <si>
    <t xml:space="preserve">Иванова Александра </t>
  </si>
  <si>
    <t>Vertical</t>
  </si>
  <si>
    <t xml:space="preserve">Кыдырманова Ботагоз </t>
  </si>
  <si>
    <t xml:space="preserve">Дубовицкая Дарья </t>
  </si>
  <si>
    <t xml:space="preserve">Алшинова Гульдана </t>
  </si>
  <si>
    <t>Конаев</t>
  </si>
  <si>
    <t>Валеева Айлана</t>
  </si>
  <si>
    <t>Body Flight</t>
  </si>
  <si>
    <t>Павлодар</t>
  </si>
  <si>
    <t>Нургалиева Алана</t>
  </si>
  <si>
    <t>Баубекова Томирис</t>
  </si>
  <si>
    <t>Валеева Даяна</t>
  </si>
  <si>
    <t>Triada</t>
  </si>
  <si>
    <t>Сторожилова Марина</t>
  </si>
  <si>
    <t>Эдем</t>
  </si>
  <si>
    <t>Ботсман Ксения</t>
  </si>
  <si>
    <t>Нукенова Малика</t>
  </si>
  <si>
    <t>DA Istina</t>
  </si>
  <si>
    <t>Котлярова Арина</t>
  </si>
  <si>
    <t>Штиль Эмилия</t>
  </si>
  <si>
    <t>Абылгазина Амина</t>
  </si>
  <si>
    <t>Фролова Софья</t>
  </si>
  <si>
    <t>Климова Анастасия</t>
  </si>
  <si>
    <t xml:space="preserve">Body Flight </t>
  </si>
  <si>
    <t>Жаданова Наталья</t>
  </si>
  <si>
    <t>Павлова Злата</t>
  </si>
  <si>
    <t>Dance Hall</t>
  </si>
  <si>
    <t>Базылевская Анна</t>
  </si>
  <si>
    <t>Коротеева Екатерина</t>
  </si>
  <si>
    <t>Виноградова Велена</t>
  </si>
  <si>
    <t>Костонай</t>
  </si>
  <si>
    <t>АБТ</t>
  </si>
  <si>
    <t>Подскокова София</t>
  </si>
  <si>
    <t>Аткина Ангелика</t>
  </si>
  <si>
    <t>Дроздова Илария</t>
  </si>
  <si>
    <t>Рубис Алена</t>
  </si>
  <si>
    <t>Наприенко Марина</t>
  </si>
  <si>
    <t>Ашурова Эмилия</t>
  </si>
  <si>
    <t>Ким Алина</t>
  </si>
  <si>
    <t>Шишкина София</t>
  </si>
  <si>
    <t>Оразбаева Диана</t>
  </si>
  <si>
    <t>Ануфренко Виталина</t>
  </si>
  <si>
    <t>Ксенз Виктория</t>
  </si>
  <si>
    <t>Сыргабаева Айтолкын</t>
  </si>
  <si>
    <t>Астана</t>
  </si>
  <si>
    <t xml:space="preserve">Шадрина Мария </t>
  </si>
  <si>
    <t>Дремова Яна</t>
  </si>
  <si>
    <t>Iskra</t>
  </si>
  <si>
    <t xml:space="preserve">Сербина Илария </t>
  </si>
  <si>
    <t>Тян София</t>
  </si>
  <si>
    <t>Мансурова Сабина</t>
  </si>
  <si>
    <t>Захарова Василина</t>
  </si>
  <si>
    <t>Игнатенко Анна</t>
  </si>
  <si>
    <t xml:space="preserve">Керимова Виктория </t>
  </si>
  <si>
    <t>Коновалова Полина</t>
  </si>
  <si>
    <t>Лаптева Ульяна</t>
  </si>
  <si>
    <t>Моцак Мария</t>
  </si>
  <si>
    <t xml:space="preserve">Хегай Ирина </t>
  </si>
  <si>
    <t>VERTICAL Pole Dance Studio</t>
  </si>
  <si>
    <t>Kamila Kim Studio</t>
  </si>
  <si>
    <t xml:space="preserve">Рахиева Айгерим </t>
  </si>
  <si>
    <t>Плотнерчук Марина</t>
  </si>
  <si>
    <t xml:space="preserve">Kamila Kim </t>
  </si>
  <si>
    <t>Galaktika</t>
  </si>
  <si>
    <t>Kristall</t>
  </si>
  <si>
    <t>Профессионалы</t>
  </si>
  <si>
    <t>2,5 баллов</t>
  </si>
  <si>
    <t xml:space="preserve">Начинающий </t>
  </si>
  <si>
    <t>0,5 балла</t>
  </si>
  <si>
    <t>1,5 балла</t>
  </si>
  <si>
    <t>Горшкова Вероника</t>
  </si>
  <si>
    <t>Сараева Алла</t>
  </si>
  <si>
    <t xml:space="preserve">Step up studio </t>
  </si>
  <si>
    <t>Булгакова Эвелина</t>
  </si>
  <si>
    <t>Сивкова Анастасия</t>
  </si>
  <si>
    <t>Зубарева Диана</t>
  </si>
  <si>
    <t>Берник Мелания</t>
  </si>
  <si>
    <t>Вайгант София</t>
  </si>
  <si>
    <t>Бауржан Асия</t>
  </si>
  <si>
    <t>Костанай</t>
  </si>
  <si>
    <t>Машковская Радмила</t>
  </si>
  <si>
    <t>Lady Air</t>
  </si>
  <si>
    <t>Пономарева Мария</t>
  </si>
  <si>
    <t>Мухаметжанова Ясмин</t>
  </si>
  <si>
    <t>Зеленая Ксения</t>
  </si>
  <si>
    <t>Анаберген Аиша</t>
  </si>
  <si>
    <t>16.02.2015 </t>
  </si>
  <si>
    <t>Исраиль Асем</t>
  </si>
  <si>
    <t xml:space="preserve">Артистик </t>
  </si>
  <si>
    <t>Старцева Екатерина</t>
  </si>
  <si>
    <t>Арапова Виктория</t>
  </si>
  <si>
    <t>Гейгер Маргарита</t>
  </si>
  <si>
    <t>Болтовнина Алина</t>
  </si>
  <si>
    <t>Кирьянова Варвара</t>
  </si>
  <si>
    <t>Бикташева Ульяна</t>
  </si>
  <si>
    <t>Блашке Елизавета</t>
  </si>
  <si>
    <t>Червинская Арина</t>
  </si>
  <si>
    <t>Богданова Вероника</t>
  </si>
  <si>
    <t>Алматинская обл</t>
  </si>
  <si>
    <t>Xrisss</t>
  </si>
  <si>
    <t>КРК 2023, г. Павлодар, 04-07.08.2023</t>
  </si>
  <si>
    <t>Гайтюкевич Валерия</t>
  </si>
  <si>
    <t>Барсукова Варвара</t>
  </si>
  <si>
    <t>Чернышева Дарья</t>
  </si>
  <si>
    <t>Армашева Василина</t>
  </si>
  <si>
    <t>Уланова Карина</t>
  </si>
  <si>
    <t>Фирсова Татьяна</t>
  </si>
  <si>
    <t>Байниязова Салтанат</t>
  </si>
  <si>
    <t xml:space="preserve">Air Power Athletics Championship Kazakhstan, г. Алматы,  20.03.2023
</t>
  </si>
  <si>
    <t>ЧРК 2023, г. Алмата,  04-08.05.2023</t>
  </si>
  <si>
    <t>РТ 2023, г. Астана, 27.09-01.10.2023</t>
  </si>
  <si>
    <t>Lady Papillon</t>
  </si>
  <si>
    <t>Всероссийском турнир, г. Омск, 25.11.2023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</si>
</sst>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04">
    <xf numFmtId="0" fontId="0" fillId="0" borderId="0" xfId="0"/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left" wrapText="1"/>
    </xf>
    <xf numFmtId="0" fontId="0" fillId="0" borderId="1" xfId="0" applyBorder="1"/>
    <xf numFmtId="0" fontId="6" fillId="0" borderId="1" xfId="0" applyFont="1" applyBorder="1"/>
    <xf numFmtId="0" fontId="7" fillId="0" borderId="1" xfId="0" applyFont="1" applyBorder="1"/>
    <xf numFmtId="0" fontId="6" fillId="0" borderId="1" xfId="0" applyFont="1" applyBorder="1" applyAlignment="1">
      <alignment horizontal="left"/>
    </xf>
    <xf numFmtId="0" fontId="0" fillId="0" borderId="1" xfId="0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1" fillId="0" borderId="1" xfId="1" applyFont="1" applyFill="1" applyBorder="1" applyAlignment="1"/>
    <xf numFmtId="0" fontId="0" fillId="0" borderId="0" xfId="0"/>
    <xf numFmtId="0" fontId="0" fillId="0" borderId="0" xfId="0"/>
    <xf numFmtId="0" fontId="3" fillId="0" borderId="1" xfId="0" applyFont="1" applyFill="1" applyBorder="1"/>
    <xf numFmtId="0" fontId="3" fillId="0" borderId="1" xfId="0" applyFont="1" applyBorder="1"/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0" fillId="0" borderId="0" xfId="0" applyFont="1"/>
    <xf numFmtId="0" fontId="0" fillId="0" borderId="1" xfId="0" applyFont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1" xfId="1" applyFont="1" applyFill="1" applyBorder="1" applyAlignment="1"/>
    <xf numFmtId="0" fontId="0" fillId="0" borderId="1" xfId="0" applyFont="1" applyFill="1" applyBorder="1"/>
    <xf numFmtId="0" fontId="0" fillId="0" borderId="0" xfId="0" applyFont="1" applyBorder="1"/>
    <xf numFmtId="0" fontId="0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left"/>
    </xf>
    <xf numFmtId="0" fontId="0" fillId="0" borderId="0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3" fillId="0" borderId="0" xfId="0" applyFont="1"/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3" fillId="0" borderId="0" xfId="0" applyFont="1" applyFill="1"/>
    <xf numFmtId="14" fontId="11" fillId="0" borderId="1" xfId="0" applyNumberFormat="1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right"/>
    </xf>
    <xf numFmtId="0" fontId="0" fillId="0" borderId="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0" xfId="0" applyFont="1" applyFill="1" applyBorder="1"/>
    <xf numFmtId="14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4" fontId="0" fillId="2" borderId="1" xfId="0" applyNumberFormat="1" applyFont="1" applyFill="1" applyBorder="1" applyAlignment="1">
      <alignment horizontal="center"/>
    </xf>
    <xf numFmtId="14" fontId="0" fillId="2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0" fillId="2" borderId="0" xfId="0" applyNumberFormat="1" applyFont="1" applyFill="1" applyBorder="1" applyAlignment="1">
      <alignment horizontal="center" wrapText="1"/>
    </xf>
    <xf numFmtId="0" fontId="0" fillId="0" borderId="3" xfId="0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2" borderId="0" xfId="0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2" xfId="0" applyFont="1" applyBorder="1"/>
    <xf numFmtId="14" fontId="9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</cellXfs>
  <cellStyles count="2">
    <cellStyle name="Обычный" xfId="0" builtinId="0"/>
    <cellStyle name="Обычный 2" xfId="1" xr:uid="{00000000-0005-0000-0000-000001000000}"/>
  </cellStyles>
  <dxfs count="10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jpeg"/><Relationship Id="rId18" Type="http://schemas.openxmlformats.org/officeDocument/2006/relationships/image" Target="../media/image3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png"/><Relationship Id="rId17" Type="http://schemas.openxmlformats.org/officeDocument/2006/relationships/image" Target="../media/image32.jpe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4" Type="http://schemas.openxmlformats.org/officeDocument/2006/relationships/image" Target="../media/image19.pn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1.png"/><Relationship Id="rId21" Type="http://schemas.openxmlformats.org/officeDocument/2006/relationships/image" Target="../media/image56.png"/><Relationship Id="rId42" Type="http://schemas.openxmlformats.org/officeDocument/2006/relationships/image" Target="../media/image77.jpeg"/><Relationship Id="rId47" Type="http://schemas.openxmlformats.org/officeDocument/2006/relationships/image" Target="../media/image82.jpeg"/><Relationship Id="rId63" Type="http://schemas.openxmlformats.org/officeDocument/2006/relationships/image" Target="../media/image98.png"/><Relationship Id="rId68" Type="http://schemas.openxmlformats.org/officeDocument/2006/relationships/image" Target="../media/image103.jpeg"/><Relationship Id="rId7" Type="http://schemas.openxmlformats.org/officeDocument/2006/relationships/image" Target="../media/image42.jpeg"/><Relationship Id="rId71" Type="http://schemas.openxmlformats.org/officeDocument/2006/relationships/image" Target="../media/image106.png"/><Relationship Id="rId2" Type="http://schemas.openxmlformats.org/officeDocument/2006/relationships/image" Target="../media/image37.jpeg"/><Relationship Id="rId16" Type="http://schemas.openxmlformats.org/officeDocument/2006/relationships/image" Target="../media/image51.png"/><Relationship Id="rId29" Type="http://schemas.openxmlformats.org/officeDocument/2006/relationships/image" Target="../media/image64.png"/><Relationship Id="rId11" Type="http://schemas.openxmlformats.org/officeDocument/2006/relationships/image" Target="../media/image46.jpeg"/><Relationship Id="rId24" Type="http://schemas.openxmlformats.org/officeDocument/2006/relationships/image" Target="../media/image59.png"/><Relationship Id="rId32" Type="http://schemas.openxmlformats.org/officeDocument/2006/relationships/image" Target="../media/image67.png"/><Relationship Id="rId37" Type="http://schemas.openxmlformats.org/officeDocument/2006/relationships/image" Target="../media/image72.jpeg"/><Relationship Id="rId40" Type="http://schemas.openxmlformats.org/officeDocument/2006/relationships/image" Target="../media/image75.jpeg"/><Relationship Id="rId45" Type="http://schemas.openxmlformats.org/officeDocument/2006/relationships/image" Target="../media/image80.jpeg"/><Relationship Id="rId53" Type="http://schemas.openxmlformats.org/officeDocument/2006/relationships/image" Target="../media/image88.jpeg"/><Relationship Id="rId58" Type="http://schemas.openxmlformats.org/officeDocument/2006/relationships/image" Target="../media/image93.png"/><Relationship Id="rId66" Type="http://schemas.openxmlformats.org/officeDocument/2006/relationships/image" Target="../media/image101.png"/><Relationship Id="rId5" Type="http://schemas.openxmlformats.org/officeDocument/2006/relationships/image" Target="../media/image40.jpeg"/><Relationship Id="rId61" Type="http://schemas.openxmlformats.org/officeDocument/2006/relationships/image" Target="../media/image96.png"/><Relationship Id="rId19" Type="http://schemas.openxmlformats.org/officeDocument/2006/relationships/image" Target="../media/image54.jpeg"/><Relationship Id="rId14" Type="http://schemas.openxmlformats.org/officeDocument/2006/relationships/image" Target="../media/image49.jpeg"/><Relationship Id="rId22" Type="http://schemas.openxmlformats.org/officeDocument/2006/relationships/image" Target="../media/image57.png"/><Relationship Id="rId27" Type="http://schemas.openxmlformats.org/officeDocument/2006/relationships/image" Target="../media/image62.png"/><Relationship Id="rId30" Type="http://schemas.openxmlformats.org/officeDocument/2006/relationships/image" Target="../media/image65.png"/><Relationship Id="rId35" Type="http://schemas.openxmlformats.org/officeDocument/2006/relationships/image" Target="../media/image70.jpeg"/><Relationship Id="rId43" Type="http://schemas.openxmlformats.org/officeDocument/2006/relationships/image" Target="../media/image78.jpeg"/><Relationship Id="rId48" Type="http://schemas.openxmlformats.org/officeDocument/2006/relationships/image" Target="../media/image83.jpeg"/><Relationship Id="rId56" Type="http://schemas.openxmlformats.org/officeDocument/2006/relationships/image" Target="../media/image91.jpeg"/><Relationship Id="rId64" Type="http://schemas.openxmlformats.org/officeDocument/2006/relationships/image" Target="../media/image99.png"/><Relationship Id="rId69" Type="http://schemas.openxmlformats.org/officeDocument/2006/relationships/image" Target="../media/image104.png"/><Relationship Id="rId8" Type="http://schemas.openxmlformats.org/officeDocument/2006/relationships/image" Target="../media/image43.jpeg"/><Relationship Id="rId51" Type="http://schemas.openxmlformats.org/officeDocument/2006/relationships/image" Target="../media/image86.jpeg"/><Relationship Id="rId3" Type="http://schemas.openxmlformats.org/officeDocument/2006/relationships/image" Target="../media/image38.jpeg"/><Relationship Id="rId12" Type="http://schemas.openxmlformats.org/officeDocument/2006/relationships/image" Target="../media/image47.jpeg"/><Relationship Id="rId17" Type="http://schemas.openxmlformats.org/officeDocument/2006/relationships/image" Target="../media/image52.png"/><Relationship Id="rId25" Type="http://schemas.openxmlformats.org/officeDocument/2006/relationships/image" Target="../media/image60.png"/><Relationship Id="rId33" Type="http://schemas.openxmlformats.org/officeDocument/2006/relationships/image" Target="../media/image68.jpeg"/><Relationship Id="rId38" Type="http://schemas.openxmlformats.org/officeDocument/2006/relationships/image" Target="../media/image73.jpeg"/><Relationship Id="rId46" Type="http://schemas.openxmlformats.org/officeDocument/2006/relationships/image" Target="../media/image81.jpeg"/><Relationship Id="rId59" Type="http://schemas.openxmlformats.org/officeDocument/2006/relationships/image" Target="../media/image94.png"/><Relationship Id="rId67" Type="http://schemas.openxmlformats.org/officeDocument/2006/relationships/image" Target="../media/image102.jpeg"/><Relationship Id="rId20" Type="http://schemas.openxmlformats.org/officeDocument/2006/relationships/image" Target="../media/image55.png"/><Relationship Id="rId41" Type="http://schemas.openxmlformats.org/officeDocument/2006/relationships/image" Target="../media/image76.jpeg"/><Relationship Id="rId54" Type="http://schemas.openxmlformats.org/officeDocument/2006/relationships/image" Target="../media/image89.jpeg"/><Relationship Id="rId62" Type="http://schemas.openxmlformats.org/officeDocument/2006/relationships/image" Target="../media/image97.png"/><Relationship Id="rId70" Type="http://schemas.openxmlformats.org/officeDocument/2006/relationships/image" Target="../media/image105.png"/><Relationship Id="rId1" Type="http://schemas.openxmlformats.org/officeDocument/2006/relationships/image" Target="../media/image36.jpeg"/><Relationship Id="rId6" Type="http://schemas.openxmlformats.org/officeDocument/2006/relationships/image" Target="../media/image41.png"/><Relationship Id="rId15" Type="http://schemas.openxmlformats.org/officeDocument/2006/relationships/image" Target="../media/image50.png"/><Relationship Id="rId23" Type="http://schemas.openxmlformats.org/officeDocument/2006/relationships/image" Target="../media/image58.png"/><Relationship Id="rId28" Type="http://schemas.openxmlformats.org/officeDocument/2006/relationships/image" Target="../media/image63.png"/><Relationship Id="rId36" Type="http://schemas.openxmlformats.org/officeDocument/2006/relationships/image" Target="../media/image71.jpeg"/><Relationship Id="rId49" Type="http://schemas.openxmlformats.org/officeDocument/2006/relationships/image" Target="../media/image84.jpeg"/><Relationship Id="rId57" Type="http://schemas.openxmlformats.org/officeDocument/2006/relationships/image" Target="../media/image92.png"/><Relationship Id="rId10" Type="http://schemas.openxmlformats.org/officeDocument/2006/relationships/image" Target="../media/image45.jpeg"/><Relationship Id="rId31" Type="http://schemas.openxmlformats.org/officeDocument/2006/relationships/image" Target="../media/image66.jpeg"/><Relationship Id="rId44" Type="http://schemas.openxmlformats.org/officeDocument/2006/relationships/image" Target="../media/image79.jpeg"/><Relationship Id="rId52" Type="http://schemas.openxmlformats.org/officeDocument/2006/relationships/image" Target="../media/image87.jpeg"/><Relationship Id="rId60" Type="http://schemas.openxmlformats.org/officeDocument/2006/relationships/image" Target="../media/image95.png"/><Relationship Id="rId65" Type="http://schemas.openxmlformats.org/officeDocument/2006/relationships/image" Target="../media/image100.pn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39" Type="http://schemas.openxmlformats.org/officeDocument/2006/relationships/image" Target="../media/image74.jpeg"/><Relationship Id="rId34" Type="http://schemas.openxmlformats.org/officeDocument/2006/relationships/image" Target="../media/image69.jpeg"/><Relationship Id="rId50" Type="http://schemas.openxmlformats.org/officeDocument/2006/relationships/image" Target="../media/image85.jpeg"/><Relationship Id="rId55" Type="http://schemas.openxmlformats.org/officeDocument/2006/relationships/image" Target="../media/image9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jpeg"/><Relationship Id="rId18" Type="http://schemas.openxmlformats.org/officeDocument/2006/relationships/image" Target="../media/image124.png"/><Relationship Id="rId3" Type="http://schemas.openxmlformats.org/officeDocument/2006/relationships/image" Target="../media/image109.jpeg"/><Relationship Id="rId21" Type="http://schemas.openxmlformats.org/officeDocument/2006/relationships/image" Target="../media/image127.png"/><Relationship Id="rId7" Type="http://schemas.openxmlformats.org/officeDocument/2006/relationships/image" Target="../media/image113.png"/><Relationship Id="rId12" Type="http://schemas.openxmlformats.org/officeDocument/2006/relationships/image" Target="../media/image118.jpeg"/><Relationship Id="rId17" Type="http://schemas.openxmlformats.org/officeDocument/2006/relationships/image" Target="../media/image123.png"/><Relationship Id="rId2" Type="http://schemas.openxmlformats.org/officeDocument/2006/relationships/image" Target="../media/image108.jpeg"/><Relationship Id="rId16" Type="http://schemas.openxmlformats.org/officeDocument/2006/relationships/image" Target="../media/image122.png"/><Relationship Id="rId20" Type="http://schemas.openxmlformats.org/officeDocument/2006/relationships/image" Target="../media/image126.png"/><Relationship Id="rId1" Type="http://schemas.openxmlformats.org/officeDocument/2006/relationships/image" Target="../media/image107.pn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5" Type="http://schemas.openxmlformats.org/officeDocument/2006/relationships/image" Target="../media/image111.jpeg"/><Relationship Id="rId15" Type="http://schemas.openxmlformats.org/officeDocument/2006/relationships/image" Target="../media/image121.png"/><Relationship Id="rId10" Type="http://schemas.openxmlformats.org/officeDocument/2006/relationships/image" Target="../media/image116.jpe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Relationship Id="rId14" Type="http://schemas.openxmlformats.org/officeDocument/2006/relationships/image" Target="../media/image1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</xdr:row>
      <xdr:rowOff>106680</xdr:rowOff>
    </xdr:from>
    <xdr:to>
      <xdr:col>0</xdr:col>
      <xdr:colOff>1051560</xdr:colOff>
      <xdr:row>2</xdr:row>
      <xdr:rowOff>960120</xdr:rowOff>
    </xdr:to>
    <xdr:pic>
      <xdr:nvPicPr>
        <xdr:cNvPr id="25643" name="Рисунок 3">
          <a:extLst>
            <a:ext uri="{FF2B5EF4-FFF2-40B4-BE49-F238E27FC236}">
              <a16:creationId xmlns:a16="http://schemas.microsoft.com/office/drawing/2014/main" id="{00000000-0008-0000-01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0560"/>
          <a:ext cx="9372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</xdr:row>
      <xdr:rowOff>53340</xdr:rowOff>
    </xdr:from>
    <xdr:to>
      <xdr:col>0</xdr:col>
      <xdr:colOff>1135104</xdr:colOff>
      <xdr:row>1</xdr:row>
      <xdr:rowOff>960120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23" b="25352"/>
        <a:stretch/>
      </xdr:blipFill>
      <xdr:spPr>
        <a:xfrm>
          <a:off x="76200" y="617220"/>
          <a:ext cx="1058904" cy="906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</xdr:row>
      <xdr:rowOff>30480</xdr:rowOff>
    </xdr:from>
    <xdr:to>
      <xdr:col>0</xdr:col>
      <xdr:colOff>1036320</xdr:colOff>
      <xdr:row>5</xdr:row>
      <xdr:rowOff>975360</xdr:rowOff>
    </xdr:to>
    <xdr:pic>
      <xdr:nvPicPr>
        <xdr:cNvPr id="6546" name="Рисунок 1">
          <a:extLst>
            <a:ext uri="{FF2B5EF4-FFF2-40B4-BE49-F238E27FC236}">
              <a16:creationId xmlns:a16="http://schemas.microsoft.com/office/drawing/2014/main" id="{00000000-0008-0000-0200-000092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15" b="22285"/>
        <a:stretch>
          <a:fillRect/>
        </a:stretch>
      </xdr:blipFill>
      <xdr:spPr bwMode="auto">
        <a:xfrm>
          <a:off x="38100" y="1592580"/>
          <a:ext cx="9982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6</xdr:row>
      <xdr:rowOff>22860</xdr:rowOff>
    </xdr:from>
    <xdr:to>
      <xdr:col>0</xdr:col>
      <xdr:colOff>1021080</xdr:colOff>
      <xdr:row>6</xdr:row>
      <xdr:rowOff>975360</xdr:rowOff>
    </xdr:to>
    <xdr:pic>
      <xdr:nvPicPr>
        <xdr:cNvPr id="6547" name="Рисунок 2">
          <a:extLst>
            <a:ext uri="{FF2B5EF4-FFF2-40B4-BE49-F238E27FC236}">
              <a16:creationId xmlns:a16="http://schemas.microsoft.com/office/drawing/2014/main" id="{00000000-0008-0000-0200-000093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27" b="16306"/>
        <a:stretch>
          <a:fillRect/>
        </a:stretch>
      </xdr:blipFill>
      <xdr:spPr bwMode="auto">
        <a:xfrm>
          <a:off x="91440" y="2583180"/>
          <a:ext cx="9296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</xdr:row>
      <xdr:rowOff>60960</xdr:rowOff>
    </xdr:from>
    <xdr:to>
      <xdr:col>0</xdr:col>
      <xdr:colOff>1089660</xdr:colOff>
      <xdr:row>2</xdr:row>
      <xdr:rowOff>929640</xdr:rowOff>
    </xdr:to>
    <xdr:pic>
      <xdr:nvPicPr>
        <xdr:cNvPr id="6548" name="Рисунок 3">
          <a:extLst>
            <a:ext uri="{FF2B5EF4-FFF2-40B4-BE49-F238E27FC236}">
              <a16:creationId xmlns:a16="http://schemas.microsoft.com/office/drawing/2014/main" id="{00000000-0008-0000-0200-00009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24840"/>
          <a:ext cx="91440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110067</xdr:colOff>
      <xdr:row>3</xdr:row>
      <xdr:rowOff>50799</xdr:rowOff>
    </xdr:from>
    <xdr:to>
      <xdr:col>0</xdr:col>
      <xdr:colOff>1072279</xdr:colOff>
      <xdr:row>3</xdr:row>
      <xdr:rowOff>965200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32" b="21895"/>
        <a:stretch/>
      </xdr:blipFill>
      <xdr:spPr>
        <a:xfrm>
          <a:off x="110067" y="3615266"/>
          <a:ext cx="962212" cy="91440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4</xdr:row>
      <xdr:rowOff>33867</xdr:rowOff>
    </xdr:from>
    <xdr:to>
      <xdr:col>0</xdr:col>
      <xdr:colOff>1075266</xdr:colOff>
      <xdr:row>4</xdr:row>
      <xdr:rowOff>974609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65" b="23368"/>
        <a:stretch/>
      </xdr:blipFill>
      <xdr:spPr>
        <a:xfrm>
          <a:off x="16933" y="4597400"/>
          <a:ext cx="1058333" cy="940742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</xdr:row>
      <xdr:rowOff>25399</xdr:rowOff>
    </xdr:from>
    <xdr:to>
      <xdr:col>0</xdr:col>
      <xdr:colOff>1083733</xdr:colOff>
      <xdr:row>1</xdr:row>
      <xdr:rowOff>972098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9" t="9209" r="4667" b="28837"/>
        <a:stretch/>
      </xdr:blipFill>
      <xdr:spPr>
        <a:xfrm>
          <a:off x="76201" y="5587999"/>
          <a:ext cx="1007532" cy="9466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7</xdr:row>
      <xdr:rowOff>22860</xdr:rowOff>
    </xdr:from>
    <xdr:to>
      <xdr:col>0</xdr:col>
      <xdr:colOff>1143000</xdr:colOff>
      <xdr:row>7</xdr:row>
      <xdr:rowOff>967740</xdr:rowOff>
    </xdr:to>
    <xdr:pic>
      <xdr:nvPicPr>
        <xdr:cNvPr id="6027" name="Рисунок 1">
          <a:extLst>
            <a:ext uri="{FF2B5EF4-FFF2-40B4-BE49-F238E27FC236}">
              <a16:creationId xmlns:a16="http://schemas.microsoft.com/office/drawing/2014/main" id="{00000000-0008-0000-0300-00008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4" b="12590"/>
        <a:stretch>
          <a:fillRect/>
        </a:stretch>
      </xdr:blipFill>
      <xdr:spPr bwMode="auto">
        <a:xfrm>
          <a:off x="106680" y="4610100"/>
          <a:ext cx="10363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</xdr:row>
      <xdr:rowOff>129540</xdr:rowOff>
    </xdr:from>
    <xdr:to>
      <xdr:col>0</xdr:col>
      <xdr:colOff>1143000</xdr:colOff>
      <xdr:row>6</xdr:row>
      <xdr:rowOff>11906</xdr:rowOff>
    </xdr:to>
    <xdr:pic>
      <xdr:nvPicPr>
        <xdr:cNvPr id="6032" name="Рисунок 4">
          <a:extLst>
            <a:ext uri="{FF2B5EF4-FFF2-40B4-BE49-F238E27FC236}">
              <a16:creationId xmlns:a16="http://schemas.microsoft.com/office/drawing/2014/main" id="{00000000-0008-0000-0300-00009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691640"/>
          <a:ext cx="9372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6</xdr:row>
      <xdr:rowOff>45720</xdr:rowOff>
    </xdr:from>
    <xdr:to>
      <xdr:col>0</xdr:col>
      <xdr:colOff>1150620</xdr:colOff>
      <xdr:row>6</xdr:row>
      <xdr:rowOff>906780</xdr:rowOff>
    </xdr:to>
    <xdr:pic>
      <xdr:nvPicPr>
        <xdr:cNvPr id="6033" name="Рисунок 7">
          <a:extLst>
            <a:ext uri="{FF2B5EF4-FFF2-40B4-BE49-F238E27FC236}">
              <a16:creationId xmlns:a16="http://schemas.microsoft.com/office/drawing/2014/main" id="{00000000-0008-0000-0300-00009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3634740"/>
          <a:ext cx="9144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3</xdr:row>
      <xdr:rowOff>83820</xdr:rowOff>
    </xdr:from>
    <xdr:to>
      <xdr:col>0</xdr:col>
      <xdr:colOff>1135380</xdr:colOff>
      <xdr:row>3</xdr:row>
      <xdr:rowOff>944880</xdr:rowOff>
    </xdr:to>
    <xdr:pic>
      <xdr:nvPicPr>
        <xdr:cNvPr id="6034" name="Рисунок 4">
          <a:extLst>
            <a:ext uri="{FF2B5EF4-FFF2-40B4-BE49-F238E27FC236}">
              <a16:creationId xmlns:a16="http://schemas.microsoft.com/office/drawing/2014/main" id="{00000000-0008-0000-0300-00009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647700"/>
          <a:ext cx="10287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</xdr:row>
      <xdr:rowOff>59531</xdr:rowOff>
    </xdr:from>
    <xdr:to>
      <xdr:col>0</xdr:col>
      <xdr:colOff>986851</xdr:colOff>
      <xdr:row>4</xdr:row>
      <xdr:rowOff>937431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0" y="619125"/>
          <a:ext cx="701101" cy="8779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</xdr:row>
      <xdr:rowOff>47624</xdr:rowOff>
    </xdr:from>
    <xdr:to>
      <xdr:col>0</xdr:col>
      <xdr:colOff>1085849</xdr:colOff>
      <xdr:row>1</xdr:row>
      <xdr:rowOff>977094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84" b="27966"/>
        <a:stretch/>
      </xdr:blipFill>
      <xdr:spPr>
        <a:xfrm>
          <a:off x="38100" y="1638299"/>
          <a:ext cx="1047749" cy="138895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130968</xdr:colOff>
      <xdr:row>2</xdr:row>
      <xdr:rowOff>71438</xdr:rowOff>
    </xdr:from>
    <xdr:to>
      <xdr:col>0</xdr:col>
      <xdr:colOff>1161281</xdr:colOff>
      <xdr:row>2</xdr:row>
      <xdr:rowOff>937145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9B306F9-D99A-4845-BD8D-2D73A3A7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68" y="1654969"/>
          <a:ext cx="1030313" cy="8657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20</xdr:row>
      <xdr:rowOff>30480</xdr:rowOff>
    </xdr:from>
    <xdr:to>
      <xdr:col>0</xdr:col>
      <xdr:colOff>1123950</xdr:colOff>
      <xdr:row>20</xdr:row>
      <xdr:rowOff>1001730</xdr:rowOff>
    </xdr:to>
    <xdr:pic>
      <xdr:nvPicPr>
        <xdr:cNvPr id="24203" name="Рисунок 1">
          <a:extLst>
            <a:ext uri="{FF2B5EF4-FFF2-40B4-BE49-F238E27FC236}">
              <a16:creationId xmlns:a16="http://schemas.microsoft.com/office/drawing/2014/main" id="{00000000-0008-0000-0400-00008B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5" b="13673"/>
        <a:stretch>
          <a:fillRect/>
        </a:stretch>
      </xdr:blipFill>
      <xdr:spPr bwMode="auto">
        <a:xfrm>
          <a:off x="171450" y="18785205"/>
          <a:ext cx="952500" cy="97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7</xdr:row>
      <xdr:rowOff>30480</xdr:rowOff>
    </xdr:from>
    <xdr:to>
      <xdr:col>0</xdr:col>
      <xdr:colOff>1028700</xdr:colOff>
      <xdr:row>7</xdr:row>
      <xdr:rowOff>990600</xdr:rowOff>
    </xdr:to>
    <xdr:pic>
      <xdr:nvPicPr>
        <xdr:cNvPr id="24206" name="Рисунок 25">
          <a:extLst>
            <a:ext uri="{FF2B5EF4-FFF2-40B4-BE49-F238E27FC236}">
              <a16:creationId xmlns:a16="http://schemas.microsoft.com/office/drawing/2014/main" id="{00000000-0008-0000-0400-00008E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3680460"/>
          <a:ext cx="8229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15</xdr:row>
      <xdr:rowOff>30480</xdr:rowOff>
    </xdr:from>
    <xdr:to>
      <xdr:col>0</xdr:col>
      <xdr:colOff>960120</xdr:colOff>
      <xdr:row>15</xdr:row>
      <xdr:rowOff>982980</xdr:rowOff>
    </xdr:to>
    <xdr:pic>
      <xdr:nvPicPr>
        <xdr:cNvPr id="24207" name="Рисунок 9">
          <a:extLst>
            <a:ext uri="{FF2B5EF4-FFF2-40B4-BE49-F238E27FC236}">
              <a16:creationId xmlns:a16="http://schemas.microsoft.com/office/drawing/2014/main" id="{00000000-0008-0000-0400-00008F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65" b="7407"/>
        <a:stretch>
          <a:fillRect/>
        </a:stretch>
      </xdr:blipFill>
      <xdr:spPr bwMode="auto">
        <a:xfrm>
          <a:off x="129540" y="20848320"/>
          <a:ext cx="83058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</xdr:row>
      <xdr:rowOff>45720</xdr:rowOff>
    </xdr:from>
    <xdr:to>
      <xdr:col>0</xdr:col>
      <xdr:colOff>1158240</xdr:colOff>
      <xdr:row>3</xdr:row>
      <xdr:rowOff>960120</xdr:rowOff>
    </xdr:to>
    <xdr:pic>
      <xdr:nvPicPr>
        <xdr:cNvPr id="24208" name="Рисунок 3">
          <a:extLst>
            <a:ext uri="{FF2B5EF4-FFF2-40B4-BE49-F238E27FC236}">
              <a16:creationId xmlns:a16="http://schemas.microsoft.com/office/drawing/2014/main" id="{00000000-0008-0000-0400-000090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609600"/>
          <a:ext cx="105918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9</xdr:row>
      <xdr:rowOff>106680</xdr:rowOff>
    </xdr:from>
    <xdr:to>
      <xdr:col>0</xdr:col>
      <xdr:colOff>982980</xdr:colOff>
      <xdr:row>9</xdr:row>
      <xdr:rowOff>982980</xdr:rowOff>
    </xdr:to>
    <xdr:pic>
      <xdr:nvPicPr>
        <xdr:cNvPr id="24209" name="Рисунок 6">
          <a:extLst>
            <a:ext uri="{FF2B5EF4-FFF2-40B4-BE49-F238E27FC236}">
              <a16:creationId xmlns:a16="http://schemas.microsoft.com/office/drawing/2014/main" id="{00000000-0008-0000-0400-000091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727960"/>
          <a:ext cx="7467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6</xdr:row>
      <xdr:rowOff>99060</xdr:rowOff>
    </xdr:from>
    <xdr:to>
      <xdr:col>0</xdr:col>
      <xdr:colOff>1082040</xdr:colOff>
      <xdr:row>6</xdr:row>
      <xdr:rowOff>982980</xdr:rowOff>
    </xdr:to>
    <xdr:pic>
      <xdr:nvPicPr>
        <xdr:cNvPr id="24210" name="Рисунок 3">
          <a:extLst>
            <a:ext uri="{FF2B5EF4-FFF2-40B4-BE49-F238E27FC236}">
              <a16:creationId xmlns:a16="http://schemas.microsoft.com/office/drawing/2014/main" id="{00000000-0008-0000-0400-000092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691640"/>
          <a:ext cx="9829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19</xdr:row>
      <xdr:rowOff>30481</xdr:rowOff>
    </xdr:from>
    <xdr:to>
      <xdr:col>0</xdr:col>
      <xdr:colOff>1162938</xdr:colOff>
      <xdr:row>19</xdr:row>
      <xdr:rowOff>990601</xdr:rowOff>
    </xdr:to>
    <xdr:pic>
      <xdr:nvPicPr>
        <xdr:cNvPr id="24212" name="Рисунок 2">
          <a:extLst>
            <a:ext uri="{FF2B5EF4-FFF2-40B4-BE49-F238E27FC236}">
              <a16:creationId xmlns:a16="http://schemas.microsoft.com/office/drawing/2014/main" id="{00000000-0008-0000-0400-000094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073"/>
        <a:stretch>
          <a:fillRect/>
        </a:stretch>
      </xdr:blipFill>
      <xdr:spPr bwMode="auto">
        <a:xfrm>
          <a:off x="99060" y="17775556"/>
          <a:ext cx="1073403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</xdr:row>
      <xdr:rowOff>30480</xdr:rowOff>
    </xdr:from>
    <xdr:to>
      <xdr:col>0</xdr:col>
      <xdr:colOff>922020</xdr:colOff>
      <xdr:row>1</xdr:row>
      <xdr:rowOff>998220</xdr:rowOff>
    </xdr:to>
    <xdr:pic>
      <xdr:nvPicPr>
        <xdr:cNvPr id="24213" name="Рисунок 6">
          <a:extLst>
            <a:ext uri="{FF2B5EF4-FFF2-40B4-BE49-F238E27FC236}">
              <a16:creationId xmlns:a16="http://schemas.microsoft.com/office/drawing/2014/main" id="{00000000-0008-0000-0400-000095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1742420"/>
          <a:ext cx="7467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</xdr:colOff>
      <xdr:row>18</xdr:row>
      <xdr:rowOff>20955</xdr:rowOff>
    </xdr:from>
    <xdr:to>
      <xdr:col>0</xdr:col>
      <xdr:colOff>1158390</xdr:colOff>
      <xdr:row>18</xdr:row>
      <xdr:rowOff>962025</xdr:rowOff>
    </xdr:to>
    <xdr:pic>
      <xdr:nvPicPr>
        <xdr:cNvPr id="24214" name="Рисунок 2">
          <a:extLst>
            <a:ext uri="{FF2B5EF4-FFF2-40B4-BE49-F238E27FC236}">
              <a16:creationId xmlns:a16="http://schemas.microsoft.com/office/drawing/2014/main" id="{00000000-0008-0000-0400-000096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20" b="24060"/>
        <a:stretch>
          <a:fillRect/>
        </a:stretch>
      </xdr:blipFill>
      <xdr:spPr bwMode="auto">
        <a:xfrm>
          <a:off x="49530" y="11727180"/>
          <a:ext cx="1137435" cy="941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17</xdr:row>
      <xdr:rowOff>30480</xdr:rowOff>
    </xdr:from>
    <xdr:to>
      <xdr:col>0</xdr:col>
      <xdr:colOff>1143000</xdr:colOff>
      <xdr:row>17</xdr:row>
      <xdr:rowOff>929640</xdr:rowOff>
    </xdr:to>
    <xdr:pic>
      <xdr:nvPicPr>
        <xdr:cNvPr id="24216" name="Рисунок 6">
          <a:extLst>
            <a:ext uri="{FF2B5EF4-FFF2-40B4-BE49-F238E27FC236}">
              <a16:creationId xmlns:a16="http://schemas.microsoft.com/office/drawing/2014/main" id="{00000000-0008-0000-0400-000098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720840"/>
          <a:ext cx="9829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</xdr:row>
      <xdr:rowOff>45720</xdr:rowOff>
    </xdr:from>
    <xdr:to>
      <xdr:col>0</xdr:col>
      <xdr:colOff>1165860</xdr:colOff>
      <xdr:row>8</xdr:row>
      <xdr:rowOff>960120</xdr:rowOff>
    </xdr:to>
    <xdr:pic>
      <xdr:nvPicPr>
        <xdr:cNvPr id="24221" name="Рисунок 8">
          <a:extLst>
            <a:ext uri="{FF2B5EF4-FFF2-40B4-BE49-F238E27FC236}">
              <a16:creationId xmlns:a16="http://schemas.microsoft.com/office/drawing/2014/main" id="{00000000-0008-0000-0400-00009D5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472440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5</xdr:row>
      <xdr:rowOff>28575</xdr:rowOff>
    </xdr:from>
    <xdr:to>
      <xdr:col>0</xdr:col>
      <xdr:colOff>1076325</xdr:colOff>
      <xdr:row>5</xdr:row>
      <xdr:rowOff>937573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24" b="24535"/>
        <a:stretch/>
      </xdr:blipFill>
      <xdr:spPr>
        <a:xfrm>
          <a:off x="114300" y="17792700"/>
          <a:ext cx="962025" cy="90899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</xdr:row>
      <xdr:rowOff>50857</xdr:rowOff>
    </xdr:from>
    <xdr:to>
      <xdr:col>0</xdr:col>
      <xdr:colOff>964406</xdr:colOff>
      <xdr:row>16</xdr:row>
      <xdr:rowOff>991681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695670"/>
          <a:ext cx="631031" cy="94082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12</xdr:row>
      <xdr:rowOff>47625</xdr:rowOff>
    </xdr:from>
    <xdr:to>
      <xdr:col>0</xdr:col>
      <xdr:colOff>1140417</xdr:colOff>
      <xdr:row>12</xdr:row>
      <xdr:rowOff>971550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3" t="11007" r="24860" b="27149"/>
        <a:stretch/>
      </xdr:blipFill>
      <xdr:spPr>
        <a:xfrm>
          <a:off x="28575" y="22860000"/>
          <a:ext cx="1111842" cy="9239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10</xdr:row>
      <xdr:rowOff>38100</xdr:rowOff>
    </xdr:from>
    <xdr:to>
      <xdr:col>0</xdr:col>
      <xdr:colOff>1131424</xdr:colOff>
      <xdr:row>10</xdr:row>
      <xdr:rowOff>971550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04" b="31670"/>
        <a:stretch/>
      </xdr:blipFill>
      <xdr:spPr>
        <a:xfrm>
          <a:off x="57150" y="20831175"/>
          <a:ext cx="1074274" cy="933450"/>
        </a:xfrm>
        <a:prstGeom prst="rect">
          <a:avLst/>
        </a:prstGeom>
      </xdr:spPr>
    </xdr:pic>
    <xdr:clientData/>
  </xdr:twoCellAnchor>
  <xdr:twoCellAnchor>
    <xdr:from>
      <xdr:col>0</xdr:col>
      <xdr:colOff>9524</xdr:colOff>
      <xdr:row>13</xdr:row>
      <xdr:rowOff>19051</xdr:rowOff>
    </xdr:from>
    <xdr:to>
      <xdr:col>0</xdr:col>
      <xdr:colOff>1152523</xdr:colOff>
      <xdr:row>13</xdr:row>
      <xdr:rowOff>981075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2" t="1640" r="2686" b="38061"/>
        <a:stretch/>
      </xdr:blipFill>
      <xdr:spPr>
        <a:xfrm>
          <a:off x="9524" y="23841076"/>
          <a:ext cx="1142999" cy="962024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2</xdr:row>
      <xdr:rowOff>38099</xdr:rowOff>
    </xdr:from>
    <xdr:to>
      <xdr:col>0</xdr:col>
      <xdr:colOff>1057275</xdr:colOff>
      <xdr:row>2</xdr:row>
      <xdr:rowOff>967236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1" b="16668"/>
        <a:stretch/>
      </xdr:blipFill>
      <xdr:spPr>
        <a:xfrm>
          <a:off x="104774" y="10744199"/>
          <a:ext cx="952501" cy="9291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66675</xdr:rowOff>
    </xdr:from>
    <xdr:to>
      <xdr:col>0</xdr:col>
      <xdr:colOff>1183675</xdr:colOff>
      <xdr:row>11</xdr:row>
      <xdr:rowOff>971551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0" t="10643" r="1167" b="35368"/>
        <a:stretch/>
      </xdr:blipFill>
      <xdr:spPr>
        <a:xfrm>
          <a:off x="0" y="14782800"/>
          <a:ext cx="1183675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</xdr:row>
      <xdr:rowOff>35718</xdr:rowOff>
    </xdr:from>
    <xdr:to>
      <xdr:col>0</xdr:col>
      <xdr:colOff>1007435</xdr:colOff>
      <xdr:row>4</xdr:row>
      <xdr:rowOff>938004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0" y="4691062"/>
          <a:ext cx="816935" cy="90228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57150</xdr:rowOff>
    </xdr:from>
    <xdr:to>
      <xdr:col>0</xdr:col>
      <xdr:colOff>1114425</xdr:colOff>
      <xdr:row>14</xdr:row>
      <xdr:rowOff>952467</xdr:rowOff>
    </xdr:to>
    <xdr:pic>
      <xdr:nvPicPr>
        <xdr:cNvPr id="21" name="Рисунок 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31" b="21606"/>
        <a:stretch>
          <a:fillRect/>
        </a:stretch>
      </xdr:blipFill>
      <xdr:spPr bwMode="auto">
        <a:xfrm>
          <a:off x="114300" y="19821525"/>
          <a:ext cx="1000125" cy="89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52</xdr:row>
      <xdr:rowOff>38100</xdr:rowOff>
    </xdr:from>
    <xdr:to>
      <xdr:col>0</xdr:col>
      <xdr:colOff>1143000</xdr:colOff>
      <xdr:row>52</xdr:row>
      <xdr:rowOff>982980</xdr:rowOff>
    </xdr:to>
    <xdr:pic>
      <xdr:nvPicPr>
        <xdr:cNvPr id="29974" name="Рисунок 1">
          <a:extLst>
            <a:ext uri="{FF2B5EF4-FFF2-40B4-BE49-F238E27FC236}">
              <a16:creationId xmlns:a16="http://schemas.microsoft.com/office/drawing/2014/main" id="{00000000-0008-0000-0500-000016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59" r="609" b="23898"/>
        <a:stretch>
          <a:fillRect/>
        </a:stretch>
      </xdr:blipFill>
      <xdr:spPr bwMode="auto">
        <a:xfrm>
          <a:off x="213360" y="5669280"/>
          <a:ext cx="9296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47</xdr:row>
      <xdr:rowOff>30480</xdr:rowOff>
    </xdr:from>
    <xdr:to>
      <xdr:col>0</xdr:col>
      <xdr:colOff>1158240</xdr:colOff>
      <xdr:row>47</xdr:row>
      <xdr:rowOff>975360</xdr:rowOff>
    </xdr:to>
    <xdr:pic>
      <xdr:nvPicPr>
        <xdr:cNvPr id="29975" name="Рисунок 3">
          <a:extLst>
            <a:ext uri="{FF2B5EF4-FFF2-40B4-BE49-F238E27FC236}">
              <a16:creationId xmlns:a16="http://schemas.microsoft.com/office/drawing/2014/main" id="{00000000-0008-0000-0500-000017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4944" r="4263" b="44128"/>
        <a:stretch>
          <a:fillRect/>
        </a:stretch>
      </xdr:blipFill>
      <xdr:spPr bwMode="auto">
        <a:xfrm>
          <a:off x="129540" y="11742420"/>
          <a:ext cx="10287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</xdr:row>
      <xdr:rowOff>38100</xdr:rowOff>
    </xdr:from>
    <xdr:to>
      <xdr:col>0</xdr:col>
      <xdr:colOff>1127760</xdr:colOff>
      <xdr:row>1</xdr:row>
      <xdr:rowOff>982980</xdr:rowOff>
    </xdr:to>
    <xdr:pic>
      <xdr:nvPicPr>
        <xdr:cNvPr id="29977" name="Рисунок 1">
          <a:extLst>
            <a:ext uri="{FF2B5EF4-FFF2-40B4-BE49-F238E27FC236}">
              <a16:creationId xmlns:a16="http://schemas.microsoft.com/office/drawing/2014/main" id="{00000000-0008-0000-0500-000019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7" b="27206"/>
        <a:stretch>
          <a:fillRect/>
        </a:stretch>
      </xdr:blipFill>
      <xdr:spPr bwMode="auto">
        <a:xfrm>
          <a:off x="99060" y="4655820"/>
          <a:ext cx="10287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71</xdr:row>
      <xdr:rowOff>30480</xdr:rowOff>
    </xdr:from>
    <xdr:to>
      <xdr:col>0</xdr:col>
      <xdr:colOff>1051560</xdr:colOff>
      <xdr:row>71</xdr:row>
      <xdr:rowOff>967740</xdr:rowOff>
    </xdr:to>
    <xdr:pic>
      <xdr:nvPicPr>
        <xdr:cNvPr id="29978" name="Рисунок 7">
          <a:extLst>
            <a:ext uri="{FF2B5EF4-FFF2-40B4-BE49-F238E27FC236}">
              <a16:creationId xmlns:a16="http://schemas.microsoft.com/office/drawing/2014/main" id="{00000000-0008-0000-0500-00001A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64" b="11885"/>
        <a:stretch>
          <a:fillRect/>
        </a:stretch>
      </xdr:blipFill>
      <xdr:spPr bwMode="auto">
        <a:xfrm>
          <a:off x="167640" y="62910720"/>
          <a:ext cx="88392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66</xdr:row>
      <xdr:rowOff>30480</xdr:rowOff>
    </xdr:from>
    <xdr:to>
      <xdr:col>0</xdr:col>
      <xdr:colOff>1042737</xdr:colOff>
      <xdr:row>66</xdr:row>
      <xdr:rowOff>954505</xdr:rowOff>
    </xdr:to>
    <xdr:pic>
      <xdr:nvPicPr>
        <xdr:cNvPr id="29980" name="Рисунок 4">
          <a:extLst>
            <a:ext uri="{FF2B5EF4-FFF2-40B4-BE49-F238E27FC236}">
              <a16:creationId xmlns:a16="http://schemas.microsoft.com/office/drawing/2014/main" id="{00000000-0008-0000-0500-00001C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26" b="8215"/>
        <a:stretch>
          <a:fillRect/>
        </a:stretch>
      </xdr:blipFill>
      <xdr:spPr bwMode="auto">
        <a:xfrm>
          <a:off x="198120" y="29949006"/>
          <a:ext cx="844617" cy="9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54</xdr:row>
      <xdr:rowOff>30480</xdr:rowOff>
    </xdr:from>
    <xdr:to>
      <xdr:col>0</xdr:col>
      <xdr:colOff>1036320</xdr:colOff>
      <xdr:row>54</xdr:row>
      <xdr:rowOff>975360</xdr:rowOff>
    </xdr:to>
    <xdr:pic>
      <xdr:nvPicPr>
        <xdr:cNvPr id="29987" name="Рисунок 27">
          <a:extLst>
            <a:ext uri="{FF2B5EF4-FFF2-40B4-BE49-F238E27FC236}">
              <a16:creationId xmlns:a16="http://schemas.microsoft.com/office/drawing/2014/main" id="{00000000-0008-0000-0500-000023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68900040"/>
          <a:ext cx="79248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31</xdr:row>
      <xdr:rowOff>45720</xdr:rowOff>
    </xdr:from>
    <xdr:to>
      <xdr:col>0</xdr:col>
      <xdr:colOff>1074420</xdr:colOff>
      <xdr:row>31</xdr:row>
      <xdr:rowOff>982980</xdr:rowOff>
    </xdr:to>
    <xdr:pic>
      <xdr:nvPicPr>
        <xdr:cNvPr id="29989" name="Рисунок 2">
          <a:extLst>
            <a:ext uri="{FF2B5EF4-FFF2-40B4-BE49-F238E27FC236}">
              <a16:creationId xmlns:a16="http://schemas.microsoft.com/office/drawing/2014/main" id="{00000000-0008-0000-0500-000025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62" b="9348"/>
        <a:stretch>
          <a:fillRect/>
        </a:stretch>
      </xdr:blipFill>
      <xdr:spPr bwMode="auto">
        <a:xfrm>
          <a:off x="160020" y="16824960"/>
          <a:ext cx="91440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70</xdr:row>
      <xdr:rowOff>45720</xdr:rowOff>
    </xdr:from>
    <xdr:to>
      <xdr:col>0</xdr:col>
      <xdr:colOff>1059180</xdr:colOff>
      <xdr:row>70</xdr:row>
      <xdr:rowOff>982980</xdr:rowOff>
    </xdr:to>
    <xdr:pic>
      <xdr:nvPicPr>
        <xdr:cNvPr id="29990" name="Рисунок 3">
          <a:extLst>
            <a:ext uri="{FF2B5EF4-FFF2-40B4-BE49-F238E27FC236}">
              <a16:creationId xmlns:a16="http://schemas.microsoft.com/office/drawing/2014/main" id="{00000000-0008-0000-0500-000026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36"/>
        <a:stretch>
          <a:fillRect/>
        </a:stretch>
      </xdr:blipFill>
      <xdr:spPr bwMode="auto">
        <a:xfrm>
          <a:off x="129540" y="41963340"/>
          <a:ext cx="9296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37</xdr:row>
      <xdr:rowOff>38100</xdr:rowOff>
    </xdr:from>
    <xdr:to>
      <xdr:col>0</xdr:col>
      <xdr:colOff>1013460</xdr:colOff>
      <xdr:row>37</xdr:row>
      <xdr:rowOff>845820</xdr:rowOff>
    </xdr:to>
    <xdr:pic>
      <xdr:nvPicPr>
        <xdr:cNvPr id="29995" name="Рисунок 1">
          <a:extLst>
            <a:ext uri="{FF2B5EF4-FFF2-40B4-BE49-F238E27FC236}">
              <a16:creationId xmlns:a16="http://schemas.microsoft.com/office/drawing/2014/main" id="{00000000-0008-0000-0500-00002B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59" b="20573"/>
        <a:stretch>
          <a:fillRect/>
        </a:stretch>
      </xdr:blipFill>
      <xdr:spPr bwMode="auto">
        <a:xfrm>
          <a:off x="182880" y="25938480"/>
          <a:ext cx="8305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38</xdr:row>
      <xdr:rowOff>38100</xdr:rowOff>
    </xdr:from>
    <xdr:to>
      <xdr:col>0</xdr:col>
      <xdr:colOff>1135380</xdr:colOff>
      <xdr:row>38</xdr:row>
      <xdr:rowOff>975360</xdr:rowOff>
    </xdr:to>
    <xdr:pic>
      <xdr:nvPicPr>
        <xdr:cNvPr id="29997" name="Рисунок 4">
          <a:extLst>
            <a:ext uri="{FF2B5EF4-FFF2-40B4-BE49-F238E27FC236}">
              <a16:creationId xmlns:a16="http://schemas.microsoft.com/office/drawing/2014/main" id="{00000000-0008-0000-0500-00002D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69" b="20551"/>
        <a:stretch>
          <a:fillRect/>
        </a:stretch>
      </xdr:blipFill>
      <xdr:spPr bwMode="auto">
        <a:xfrm>
          <a:off x="182880" y="44950380"/>
          <a:ext cx="95250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46</xdr:row>
      <xdr:rowOff>30480</xdr:rowOff>
    </xdr:from>
    <xdr:to>
      <xdr:col>0</xdr:col>
      <xdr:colOff>1051560</xdr:colOff>
      <xdr:row>46</xdr:row>
      <xdr:rowOff>982980</xdr:rowOff>
    </xdr:to>
    <xdr:pic>
      <xdr:nvPicPr>
        <xdr:cNvPr id="29999" name="Рисунок 7">
          <a:extLst>
            <a:ext uri="{FF2B5EF4-FFF2-40B4-BE49-F238E27FC236}">
              <a16:creationId xmlns:a16="http://schemas.microsoft.com/office/drawing/2014/main" id="{00000000-0008-0000-0500-00002F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39" b="20528"/>
        <a:stretch>
          <a:fillRect/>
        </a:stretch>
      </xdr:blipFill>
      <xdr:spPr bwMode="auto">
        <a:xfrm>
          <a:off x="91440" y="40949880"/>
          <a:ext cx="96012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61</xdr:row>
      <xdr:rowOff>30480</xdr:rowOff>
    </xdr:from>
    <xdr:to>
      <xdr:col>0</xdr:col>
      <xdr:colOff>1021080</xdr:colOff>
      <xdr:row>62</xdr:row>
      <xdr:rowOff>3209</xdr:rowOff>
    </xdr:to>
    <xdr:pic>
      <xdr:nvPicPr>
        <xdr:cNvPr id="30000" name="Рисунок 13">
          <a:extLst>
            <a:ext uri="{FF2B5EF4-FFF2-40B4-BE49-F238E27FC236}">
              <a16:creationId xmlns:a16="http://schemas.microsoft.com/office/drawing/2014/main" id="{00000000-0008-0000-0500-000030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43"/>
        <a:stretch>
          <a:fillRect/>
        </a:stretch>
      </xdr:blipFill>
      <xdr:spPr bwMode="auto">
        <a:xfrm>
          <a:off x="228600" y="27957780"/>
          <a:ext cx="7924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4</xdr:row>
      <xdr:rowOff>30480</xdr:rowOff>
    </xdr:from>
    <xdr:to>
      <xdr:col>0</xdr:col>
      <xdr:colOff>1074420</xdr:colOff>
      <xdr:row>4</xdr:row>
      <xdr:rowOff>993306</xdr:rowOff>
    </xdr:to>
    <xdr:pic>
      <xdr:nvPicPr>
        <xdr:cNvPr id="30003" name="Рисунок 1">
          <a:extLst>
            <a:ext uri="{FF2B5EF4-FFF2-40B4-BE49-F238E27FC236}">
              <a16:creationId xmlns:a16="http://schemas.microsoft.com/office/drawing/2014/main" id="{00000000-0008-0000-0500-000033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7" t="11874" r="13635" b="26761"/>
        <a:stretch>
          <a:fillRect/>
        </a:stretch>
      </xdr:blipFill>
      <xdr:spPr bwMode="auto">
        <a:xfrm>
          <a:off x="129540" y="9715500"/>
          <a:ext cx="9448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62</xdr:row>
      <xdr:rowOff>38100</xdr:rowOff>
    </xdr:from>
    <xdr:to>
      <xdr:col>0</xdr:col>
      <xdr:colOff>1089660</xdr:colOff>
      <xdr:row>62</xdr:row>
      <xdr:rowOff>988695</xdr:rowOff>
    </xdr:to>
    <xdr:pic>
      <xdr:nvPicPr>
        <xdr:cNvPr id="30004" name="Рисунок 2">
          <a:extLst>
            <a:ext uri="{FF2B5EF4-FFF2-40B4-BE49-F238E27FC236}">
              <a16:creationId xmlns:a16="http://schemas.microsoft.com/office/drawing/2014/main" id="{00000000-0008-0000-0500-000034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36" t="18739" r="19824" b="48009"/>
        <a:stretch>
          <a:fillRect/>
        </a:stretch>
      </xdr:blipFill>
      <xdr:spPr bwMode="auto">
        <a:xfrm>
          <a:off x="167640" y="48943260"/>
          <a:ext cx="92202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23</xdr:row>
      <xdr:rowOff>76200</xdr:rowOff>
    </xdr:from>
    <xdr:to>
      <xdr:col>0</xdr:col>
      <xdr:colOff>1150620</xdr:colOff>
      <xdr:row>23</xdr:row>
      <xdr:rowOff>960120</xdr:rowOff>
    </xdr:to>
    <xdr:pic>
      <xdr:nvPicPr>
        <xdr:cNvPr id="30007" name="Рисунок 10">
          <a:extLst>
            <a:ext uri="{FF2B5EF4-FFF2-40B4-BE49-F238E27FC236}">
              <a16:creationId xmlns:a16="http://schemas.microsoft.com/office/drawing/2014/main" id="{00000000-0008-0000-0500-000037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47983140"/>
          <a:ext cx="10591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22</xdr:row>
      <xdr:rowOff>45720</xdr:rowOff>
    </xdr:from>
    <xdr:to>
      <xdr:col>0</xdr:col>
      <xdr:colOff>1143000</xdr:colOff>
      <xdr:row>22</xdr:row>
      <xdr:rowOff>914400</xdr:rowOff>
    </xdr:to>
    <xdr:pic>
      <xdr:nvPicPr>
        <xdr:cNvPr id="30008" name="Рисунок 13">
          <a:extLst>
            <a:ext uri="{FF2B5EF4-FFF2-40B4-BE49-F238E27FC236}">
              <a16:creationId xmlns:a16="http://schemas.microsoft.com/office/drawing/2014/main" id="{00000000-0008-0000-0500-000038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43959780"/>
          <a:ext cx="10363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10</xdr:row>
      <xdr:rowOff>83820</xdr:rowOff>
    </xdr:from>
    <xdr:to>
      <xdr:col>0</xdr:col>
      <xdr:colOff>1089660</xdr:colOff>
      <xdr:row>10</xdr:row>
      <xdr:rowOff>960120</xdr:rowOff>
    </xdr:to>
    <xdr:pic>
      <xdr:nvPicPr>
        <xdr:cNvPr id="30012" name="Рисунок 3">
          <a:extLst>
            <a:ext uri="{FF2B5EF4-FFF2-40B4-BE49-F238E27FC236}">
              <a16:creationId xmlns:a16="http://schemas.microsoft.com/office/drawing/2014/main" id="{00000000-0008-0000-0500-00003C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9903440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35</xdr:row>
      <xdr:rowOff>68580</xdr:rowOff>
    </xdr:from>
    <xdr:to>
      <xdr:col>0</xdr:col>
      <xdr:colOff>1158240</xdr:colOff>
      <xdr:row>35</xdr:row>
      <xdr:rowOff>960120</xdr:rowOff>
    </xdr:to>
    <xdr:pic>
      <xdr:nvPicPr>
        <xdr:cNvPr id="30013" name="Рисунок 5">
          <a:extLst>
            <a:ext uri="{FF2B5EF4-FFF2-40B4-BE49-F238E27FC236}">
              <a16:creationId xmlns:a16="http://schemas.microsoft.com/office/drawing/2014/main" id="{00000000-0008-0000-0500-00003D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20901660"/>
          <a:ext cx="8610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67</xdr:row>
      <xdr:rowOff>83820</xdr:rowOff>
    </xdr:from>
    <xdr:to>
      <xdr:col>0</xdr:col>
      <xdr:colOff>1089660</xdr:colOff>
      <xdr:row>67</xdr:row>
      <xdr:rowOff>952500</xdr:rowOff>
    </xdr:to>
    <xdr:pic>
      <xdr:nvPicPr>
        <xdr:cNvPr id="30014" name="Рисунок 7">
          <a:extLst>
            <a:ext uri="{FF2B5EF4-FFF2-40B4-BE49-F238E27FC236}">
              <a16:creationId xmlns:a16="http://schemas.microsoft.com/office/drawing/2014/main" id="{00000000-0008-0000-0500-00003E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1930360"/>
          <a:ext cx="87630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53</xdr:row>
      <xdr:rowOff>68580</xdr:rowOff>
    </xdr:from>
    <xdr:to>
      <xdr:col>0</xdr:col>
      <xdr:colOff>1013460</xdr:colOff>
      <xdr:row>53</xdr:row>
      <xdr:rowOff>988695</xdr:rowOff>
    </xdr:to>
    <xdr:pic>
      <xdr:nvPicPr>
        <xdr:cNvPr id="30015" name="Рисунок 13">
          <a:extLst>
            <a:ext uri="{FF2B5EF4-FFF2-40B4-BE49-F238E27FC236}">
              <a16:creationId xmlns:a16="http://schemas.microsoft.com/office/drawing/2014/main" id="{00000000-0008-0000-0500-00003F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0952380"/>
          <a:ext cx="8382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39</xdr:row>
      <xdr:rowOff>38100</xdr:rowOff>
    </xdr:from>
    <xdr:to>
      <xdr:col>0</xdr:col>
      <xdr:colOff>1066800</xdr:colOff>
      <xdr:row>39</xdr:row>
      <xdr:rowOff>906780</xdr:rowOff>
    </xdr:to>
    <xdr:pic>
      <xdr:nvPicPr>
        <xdr:cNvPr id="30016" name="Рисунок 10">
          <a:extLst>
            <a:ext uri="{FF2B5EF4-FFF2-40B4-BE49-F238E27FC236}">
              <a16:creationId xmlns:a16="http://schemas.microsoft.com/office/drawing/2014/main" id="{00000000-0008-0000-0500-000040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57927240"/>
          <a:ext cx="7924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16</xdr:row>
      <xdr:rowOff>45720</xdr:rowOff>
    </xdr:from>
    <xdr:to>
      <xdr:col>0</xdr:col>
      <xdr:colOff>1089660</xdr:colOff>
      <xdr:row>16</xdr:row>
      <xdr:rowOff>944880</xdr:rowOff>
    </xdr:to>
    <xdr:pic>
      <xdr:nvPicPr>
        <xdr:cNvPr id="30019" name="Рисунок 4">
          <a:extLst>
            <a:ext uri="{FF2B5EF4-FFF2-40B4-BE49-F238E27FC236}">
              <a16:creationId xmlns:a16="http://schemas.microsoft.com/office/drawing/2014/main" id="{00000000-0008-0000-0500-000043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5938420"/>
          <a:ext cx="92202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365760</xdr:colOff>
      <xdr:row>58</xdr:row>
      <xdr:rowOff>45720</xdr:rowOff>
    </xdr:from>
    <xdr:to>
      <xdr:col>0</xdr:col>
      <xdr:colOff>922020</xdr:colOff>
      <xdr:row>58</xdr:row>
      <xdr:rowOff>960120</xdr:rowOff>
    </xdr:to>
    <xdr:pic>
      <xdr:nvPicPr>
        <xdr:cNvPr id="30020" name="Рисунок 7">
          <a:extLst>
            <a:ext uri="{FF2B5EF4-FFF2-40B4-BE49-F238E27FC236}">
              <a16:creationId xmlns:a16="http://schemas.microsoft.com/office/drawing/2014/main" id="{00000000-0008-0000-0500-000044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52943760"/>
          <a:ext cx="5562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220579</xdr:colOff>
      <xdr:row>57</xdr:row>
      <xdr:rowOff>50132</xdr:rowOff>
    </xdr:from>
    <xdr:to>
      <xdr:col>0</xdr:col>
      <xdr:colOff>1116025</xdr:colOff>
      <xdr:row>57</xdr:row>
      <xdr:rowOff>968825</xdr:rowOff>
    </xdr:to>
    <xdr:pic>
      <xdr:nvPicPr>
        <xdr:cNvPr id="30021" name="Рисунок 3">
          <a:extLst>
            <a:ext uri="{FF2B5EF4-FFF2-40B4-BE49-F238E27FC236}">
              <a16:creationId xmlns:a16="http://schemas.microsoft.com/office/drawing/2014/main" id="{00000000-0008-0000-0500-000045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79" y="59044974"/>
          <a:ext cx="895446" cy="918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68</xdr:row>
      <xdr:rowOff>30480</xdr:rowOff>
    </xdr:from>
    <xdr:to>
      <xdr:col>0</xdr:col>
      <xdr:colOff>1132974</xdr:colOff>
      <xdr:row>68</xdr:row>
      <xdr:rowOff>978513</xdr:rowOff>
    </xdr:to>
    <xdr:pic>
      <xdr:nvPicPr>
        <xdr:cNvPr id="30023" name="Рисунок 4">
          <a:extLst>
            <a:ext uri="{FF2B5EF4-FFF2-40B4-BE49-F238E27FC236}">
              <a16:creationId xmlns:a16="http://schemas.microsoft.com/office/drawing/2014/main" id="{00000000-0008-0000-0500-000047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5964796"/>
          <a:ext cx="972954" cy="948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6</xdr:row>
      <xdr:rowOff>76200</xdr:rowOff>
    </xdr:from>
    <xdr:to>
      <xdr:col>0</xdr:col>
      <xdr:colOff>1211580</xdr:colOff>
      <xdr:row>6</xdr:row>
      <xdr:rowOff>952500</xdr:rowOff>
    </xdr:to>
    <xdr:pic>
      <xdr:nvPicPr>
        <xdr:cNvPr id="30024" name="Рисунок 3">
          <a:extLst>
            <a:ext uri="{FF2B5EF4-FFF2-40B4-BE49-F238E27FC236}">
              <a16:creationId xmlns:a16="http://schemas.microsoft.com/office/drawing/2014/main" id="{00000000-0008-0000-0500-000048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56967120"/>
          <a:ext cx="9753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21</xdr:row>
      <xdr:rowOff>76200</xdr:rowOff>
    </xdr:from>
    <xdr:to>
      <xdr:col>0</xdr:col>
      <xdr:colOff>1143000</xdr:colOff>
      <xdr:row>21</xdr:row>
      <xdr:rowOff>952500</xdr:rowOff>
    </xdr:to>
    <xdr:pic>
      <xdr:nvPicPr>
        <xdr:cNvPr id="30025" name="Рисунок 7">
          <a:extLst>
            <a:ext uri="{FF2B5EF4-FFF2-40B4-BE49-F238E27FC236}">
              <a16:creationId xmlns:a16="http://schemas.microsoft.com/office/drawing/2014/main" id="{00000000-0008-0000-0500-000049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53972460"/>
          <a:ext cx="9067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17</xdr:row>
      <xdr:rowOff>106680</xdr:rowOff>
    </xdr:from>
    <xdr:to>
      <xdr:col>0</xdr:col>
      <xdr:colOff>1173480</xdr:colOff>
      <xdr:row>17</xdr:row>
      <xdr:rowOff>982980</xdr:rowOff>
    </xdr:to>
    <xdr:pic>
      <xdr:nvPicPr>
        <xdr:cNvPr id="30028" name="Рисунок 3">
          <a:extLst>
            <a:ext uri="{FF2B5EF4-FFF2-40B4-BE49-F238E27FC236}">
              <a16:creationId xmlns:a16="http://schemas.microsoft.com/office/drawing/2014/main" id="{00000000-0008-0000-0500-00004C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70560"/>
          <a:ext cx="1013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55</xdr:row>
      <xdr:rowOff>30480</xdr:rowOff>
    </xdr:from>
    <xdr:to>
      <xdr:col>0</xdr:col>
      <xdr:colOff>1249680</xdr:colOff>
      <xdr:row>56</xdr:row>
      <xdr:rowOff>503</xdr:rowOff>
    </xdr:to>
    <xdr:pic>
      <xdr:nvPicPr>
        <xdr:cNvPr id="30029" name="Рисунок 6">
          <a:extLst>
            <a:ext uri="{FF2B5EF4-FFF2-40B4-BE49-F238E27FC236}">
              <a16:creationId xmlns:a16="http://schemas.microsoft.com/office/drawing/2014/main" id="{00000000-0008-0000-0500-00004D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07820"/>
          <a:ext cx="11353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127133</xdr:colOff>
      <xdr:row>2</xdr:row>
      <xdr:rowOff>28475</xdr:rowOff>
    </xdr:from>
    <xdr:to>
      <xdr:col>0</xdr:col>
      <xdr:colOff>1120899</xdr:colOff>
      <xdr:row>2</xdr:row>
      <xdr:rowOff>972553</xdr:rowOff>
    </xdr:to>
    <xdr:pic>
      <xdr:nvPicPr>
        <xdr:cNvPr id="30031" name="Рисунок 14">
          <a:extLst>
            <a:ext uri="{FF2B5EF4-FFF2-40B4-BE49-F238E27FC236}">
              <a16:creationId xmlns:a16="http://schemas.microsoft.com/office/drawing/2014/main" id="{00000000-0008-0000-0500-00004F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33" y="2615264"/>
          <a:ext cx="993766" cy="944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44</xdr:row>
      <xdr:rowOff>22860</xdr:rowOff>
    </xdr:from>
    <xdr:to>
      <xdr:col>0</xdr:col>
      <xdr:colOff>1097280</xdr:colOff>
      <xdr:row>44</xdr:row>
      <xdr:rowOff>975360</xdr:rowOff>
    </xdr:to>
    <xdr:pic>
      <xdr:nvPicPr>
        <xdr:cNvPr id="30035" name="Рисунок 2">
          <a:extLst>
            <a:ext uri="{FF2B5EF4-FFF2-40B4-BE49-F238E27FC236}">
              <a16:creationId xmlns:a16="http://schemas.microsoft.com/office/drawing/2014/main" id="{00000000-0008-0000-0500-000053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5" b="27621"/>
        <a:stretch>
          <a:fillRect/>
        </a:stretch>
      </xdr:blipFill>
      <xdr:spPr bwMode="auto">
        <a:xfrm>
          <a:off x="38100" y="28963620"/>
          <a:ext cx="105918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69</xdr:row>
      <xdr:rowOff>53340</xdr:rowOff>
    </xdr:from>
    <xdr:to>
      <xdr:col>0</xdr:col>
      <xdr:colOff>1120140</xdr:colOff>
      <xdr:row>69</xdr:row>
      <xdr:rowOff>998220</xdr:rowOff>
    </xdr:to>
    <xdr:pic>
      <xdr:nvPicPr>
        <xdr:cNvPr id="30041" name="Рисунок 1">
          <a:extLst>
            <a:ext uri="{FF2B5EF4-FFF2-40B4-BE49-F238E27FC236}">
              <a16:creationId xmlns:a16="http://schemas.microsoft.com/office/drawing/2014/main" id="{00000000-0008-0000-0500-000059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6979860"/>
          <a:ext cx="9601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240633</xdr:colOff>
      <xdr:row>42</xdr:row>
      <xdr:rowOff>20053</xdr:rowOff>
    </xdr:from>
    <xdr:to>
      <xdr:col>0</xdr:col>
      <xdr:colOff>1128709</xdr:colOff>
      <xdr:row>42</xdr:row>
      <xdr:rowOff>982579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41" b="21764"/>
        <a:stretch/>
      </xdr:blipFill>
      <xdr:spPr>
        <a:xfrm>
          <a:off x="240633" y="71046474"/>
          <a:ext cx="888076" cy="962526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26</xdr:row>
      <xdr:rowOff>40105</xdr:rowOff>
    </xdr:from>
    <xdr:to>
      <xdr:col>0</xdr:col>
      <xdr:colOff>1223210</xdr:colOff>
      <xdr:row>26</xdr:row>
      <xdr:rowOff>962319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07" b="37510"/>
        <a:stretch/>
      </xdr:blipFill>
      <xdr:spPr>
        <a:xfrm>
          <a:off x="40105" y="72069158"/>
          <a:ext cx="1183105" cy="922214"/>
        </a:xfrm>
        <a:prstGeom prst="rect">
          <a:avLst/>
        </a:prstGeom>
      </xdr:spPr>
    </xdr:pic>
    <xdr:clientData/>
  </xdr:twoCellAnchor>
  <xdr:twoCellAnchor>
    <xdr:from>
      <xdr:col>0</xdr:col>
      <xdr:colOff>70185</xdr:colOff>
      <xdr:row>11</xdr:row>
      <xdr:rowOff>30076</xdr:rowOff>
    </xdr:from>
    <xdr:to>
      <xdr:col>0</xdr:col>
      <xdr:colOff>1173078</xdr:colOff>
      <xdr:row>11</xdr:row>
      <xdr:rowOff>984001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02" b="29506"/>
        <a:stretch/>
      </xdr:blipFill>
      <xdr:spPr>
        <a:xfrm>
          <a:off x="70185" y="10718129"/>
          <a:ext cx="1102893" cy="9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80211</xdr:colOff>
      <xdr:row>41</xdr:row>
      <xdr:rowOff>30078</xdr:rowOff>
    </xdr:from>
    <xdr:to>
      <xdr:col>0</xdr:col>
      <xdr:colOff>1136247</xdr:colOff>
      <xdr:row>41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60" b="25429"/>
        <a:stretch/>
      </xdr:blipFill>
      <xdr:spPr>
        <a:xfrm>
          <a:off x="80211" y="26920657"/>
          <a:ext cx="1056036" cy="922422"/>
        </a:xfrm>
        <a:prstGeom prst="rect">
          <a:avLst/>
        </a:prstGeom>
      </xdr:spPr>
    </xdr:pic>
    <xdr:clientData/>
  </xdr:twoCellAnchor>
  <xdr:twoCellAnchor>
    <xdr:from>
      <xdr:col>0</xdr:col>
      <xdr:colOff>130344</xdr:colOff>
      <xdr:row>18</xdr:row>
      <xdr:rowOff>30080</xdr:rowOff>
    </xdr:from>
    <xdr:to>
      <xdr:col>0</xdr:col>
      <xdr:colOff>1203347</xdr:colOff>
      <xdr:row>18</xdr:row>
      <xdr:rowOff>952501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63" b="28239"/>
        <a:stretch/>
      </xdr:blipFill>
      <xdr:spPr>
        <a:xfrm>
          <a:off x="130344" y="2616869"/>
          <a:ext cx="1073003" cy="922421"/>
        </a:xfrm>
        <a:prstGeom prst="rect">
          <a:avLst/>
        </a:prstGeom>
      </xdr:spPr>
    </xdr:pic>
    <xdr:clientData/>
  </xdr:twoCellAnchor>
  <xdr:twoCellAnchor>
    <xdr:from>
      <xdr:col>0</xdr:col>
      <xdr:colOff>110293</xdr:colOff>
      <xdr:row>34</xdr:row>
      <xdr:rowOff>50133</xdr:rowOff>
    </xdr:from>
    <xdr:to>
      <xdr:col>0</xdr:col>
      <xdr:colOff>1102895</xdr:colOff>
      <xdr:row>34</xdr:row>
      <xdr:rowOff>943123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47" b="29612"/>
        <a:stretch/>
      </xdr:blipFill>
      <xdr:spPr>
        <a:xfrm>
          <a:off x="110293" y="73081817"/>
          <a:ext cx="992602" cy="892990"/>
        </a:xfrm>
        <a:prstGeom prst="rect">
          <a:avLst/>
        </a:prstGeom>
      </xdr:spPr>
    </xdr:pic>
    <xdr:clientData/>
  </xdr:twoCellAnchor>
  <xdr:twoCellAnchor editAs="oneCell">
    <xdr:from>
      <xdr:col>0</xdr:col>
      <xdr:colOff>263190</xdr:colOff>
      <xdr:row>13</xdr:row>
      <xdr:rowOff>78360</xdr:rowOff>
    </xdr:from>
    <xdr:to>
      <xdr:col>0</xdr:col>
      <xdr:colOff>952500</xdr:colOff>
      <xdr:row>13</xdr:row>
      <xdr:rowOff>997116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90" y="6733327"/>
          <a:ext cx="689310" cy="918756"/>
        </a:xfrm>
        <a:prstGeom prst="rect">
          <a:avLst/>
        </a:prstGeom>
      </xdr:spPr>
    </xdr:pic>
    <xdr:clientData/>
  </xdr:twoCellAnchor>
  <xdr:twoCellAnchor>
    <xdr:from>
      <xdr:col>0</xdr:col>
      <xdr:colOff>240633</xdr:colOff>
      <xdr:row>24</xdr:row>
      <xdr:rowOff>72589</xdr:rowOff>
    </xdr:from>
    <xdr:to>
      <xdr:col>0</xdr:col>
      <xdr:colOff>1012153</xdr:colOff>
      <xdr:row>24</xdr:row>
      <xdr:rowOff>962526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3" b="15499"/>
        <a:stretch/>
      </xdr:blipFill>
      <xdr:spPr>
        <a:xfrm>
          <a:off x="240633" y="35004273"/>
          <a:ext cx="771520" cy="889937"/>
        </a:xfrm>
        <a:prstGeom prst="rect">
          <a:avLst/>
        </a:prstGeom>
      </xdr:spPr>
    </xdr:pic>
    <xdr:clientData/>
  </xdr:twoCellAnchor>
  <xdr:twoCellAnchor>
    <xdr:from>
      <xdr:col>0</xdr:col>
      <xdr:colOff>150396</xdr:colOff>
      <xdr:row>60</xdr:row>
      <xdr:rowOff>40107</xdr:rowOff>
    </xdr:from>
    <xdr:to>
      <xdr:col>0</xdr:col>
      <xdr:colOff>1132973</xdr:colOff>
      <xdr:row>60</xdr:row>
      <xdr:rowOff>952115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0" b="24796"/>
        <a:stretch/>
      </xdr:blipFill>
      <xdr:spPr>
        <a:xfrm>
          <a:off x="150396" y="75077054"/>
          <a:ext cx="982577" cy="912008"/>
        </a:xfrm>
        <a:prstGeom prst="rect">
          <a:avLst/>
        </a:prstGeom>
      </xdr:spPr>
    </xdr:pic>
    <xdr:clientData/>
  </xdr:twoCellAnchor>
  <xdr:twoCellAnchor>
    <xdr:from>
      <xdr:col>0</xdr:col>
      <xdr:colOff>100263</xdr:colOff>
      <xdr:row>33</xdr:row>
      <xdr:rowOff>30080</xdr:rowOff>
    </xdr:from>
    <xdr:to>
      <xdr:col>0</xdr:col>
      <xdr:colOff>1171756</xdr:colOff>
      <xdr:row>33</xdr:row>
      <xdr:rowOff>962526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31" t="15612" r="18292" b="39889"/>
        <a:stretch/>
      </xdr:blipFill>
      <xdr:spPr>
        <a:xfrm>
          <a:off x="100263" y="76069659"/>
          <a:ext cx="1071493" cy="9324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29</xdr:row>
      <xdr:rowOff>40106</xdr:rowOff>
    </xdr:from>
    <xdr:to>
      <xdr:col>0</xdr:col>
      <xdr:colOff>1082842</xdr:colOff>
      <xdr:row>29</xdr:row>
      <xdr:rowOff>963524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8084948"/>
          <a:ext cx="892341" cy="923418"/>
        </a:xfrm>
        <a:prstGeom prst="rect">
          <a:avLst/>
        </a:prstGeom>
      </xdr:spPr>
    </xdr:pic>
    <xdr:clientData/>
  </xdr:twoCellAnchor>
  <xdr:twoCellAnchor>
    <xdr:from>
      <xdr:col>0</xdr:col>
      <xdr:colOff>40105</xdr:colOff>
      <xdr:row>51</xdr:row>
      <xdr:rowOff>40106</xdr:rowOff>
    </xdr:from>
    <xdr:to>
      <xdr:col>0</xdr:col>
      <xdr:colOff>1203888</xdr:colOff>
      <xdr:row>51</xdr:row>
      <xdr:rowOff>982579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8" t="18301" r="13054" b="37811"/>
        <a:stretch/>
      </xdr:blipFill>
      <xdr:spPr>
        <a:xfrm>
          <a:off x="40105" y="79087580"/>
          <a:ext cx="1163783" cy="9424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20054</xdr:rowOff>
    </xdr:from>
    <xdr:to>
      <xdr:col>0</xdr:col>
      <xdr:colOff>1209829</xdr:colOff>
      <xdr:row>50</xdr:row>
      <xdr:rowOff>972554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8" t="16102" r="5810" b="43560"/>
        <a:stretch/>
      </xdr:blipFill>
      <xdr:spPr>
        <a:xfrm>
          <a:off x="0" y="80070159"/>
          <a:ext cx="1209829" cy="952500"/>
        </a:xfrm>
        <a:prstGeom prst="rect">
          <a:avLst/>
        </a:prstGeom>
      </xdr:spPr>
    </xdr:pic>
    <xdr:clientData/>
  </xdr:twoCellAnchor>
  <xdr:twoCellAnchor>
    <xdr:from>
      <xdr:col>0</xdr:col>
      <xdr:colOff>60157</xdr:colOff>
      <xdr:row>9</xdr:row>
      <xdr:rowOff>20052</xdr:rowOff>
    </xdr:from>
    <xdr:to>
      <xdr:col>0</xdr:col>
      <xdr:colOff>1223211</xdr:colOff>
      <xdr:row>9</xdr:row>
      <xdr:rowOff>987806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3471" r="3994" b="38911"/>
        <a:stretch/>
      </xdr:blipFill>
      <xdr:spPr>
        <a:xfrm>
          <a:off x="60157" y="81072789"/>
          <a:ext cx="1163054" cy="967754"/>
        </a:xfrm>
        <a:prstGeom prst="rect">
          <a:avLst/>
        </a:prstGeom>
      </xdr:spPr>
    </xdr:pic>
    <xdr:clientData/>
  </xdr:twoCellAnchor>
  <xdr:twoCellAnchor editAs="oneCell">
    <xdr:from>
      <xdr:col>0</xdr:col>
      <xdr:colOff>130344</xdr:colOff>
      <xdr:row>5</xdr:row>
      <xdr:rowOff>60161</xdr:rowOff>
    </xdr:from>
    <xdr:to>
      <xdr:col>0</xdr:col>
      <xdr:colOff>1183107</xdr:colOff>
      <xdr:row>5</xdr:row>
      <xdr:rowOff>983638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" t="2484" r="849" b="32874"/>
        <a:stretch/>
      </xdr:blipFill>
      <xdr:spPr>
        <a:xfrm>
          <a:off x="130344" y="44015529"/>
          <a:ext cx="1052763" cy="923477"/>
        </a:xfrm>
        <a:prstGeom prst="rect">
          <a:avLst/>
        </a:prstGeom>
      </xdr:spPr>
    </xdr:pic>
    <xdr:clientData/>
  </xdr:twoCellAnchor>
  <xdr:twoCellAnchor>
    <xdr:from>
      <xdr:col>0</xdr:col>
      <xdr:colOff>100263</xdr:colOff>
      <xdr:row>7</xdr:row>
      <xdr:rowOff>50133</xdr:rowOff>
    </xdr:from>
    <xdr:to>
      <xdr:col>0</xdr:col>
      <xdr:colOff>1207098</xdr:colOff>
      <xdr:row>7</xdr:row>
      <xdr:rowOff>982579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63" r="4390" b="26900"/>
        <a:stretch/>
      </xdr:blipFill>
      <xdr:spPr>
        <a:xfrm>
          <a:off x="100263" y="36987080"/>
          <a:ext cx="1106835" cy="932446"/>
        </a:xfrm>
        <a:prstGeom prst="rect">
          <a:avLst/>
        </a:prstGeom>
      </xdr:spPr>
    </xdr:pic>
    <xdr:clientData/>
  </xdr:twoCellAnchor>
  <xdr:twoCellAnchor>
    <xdr:from>
      <xdr:col>0</xdr:col>
      <xdr:colOff>100265</xdr:colOff>
      <xdr:row>56</xdr:row>
      <xdr:rowOff>30080</xdr:rowOff>
    </xdr:from>
    <xdr:to>
      <xdr:col>0</xdr:col>
      <xdr:colOff>1253290</xdr:colOff>
      <xdr:row>56</xdr:row>
      <xdr:rowOff>992605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" t="-2381" r="7208" b="45278"/>
        <a:stretch/>
      </xdr:blipFill>
      <xdr:spPr>
        <a:xfrm>
          <a:off x="100265" y="39974922"/>
          <a:ext cx="1153025" cy="962525"/>
        </a:xfrm>
        <a:prstGeom prst="rect">
          <a:avLst/>
        </a:prstGeom>
      </xdr:spPr>
    </xdr:pic>
    <xdr:clientData/>
  </xdr:twoCellAnchor>
  <xdr:twoCellAnchor>
    <xdr:from>
      <xdr:col>0</xdr:col>
      <xdr:colOff>200527</xdr:colOff>
      <xdr:row>59</xdr:row>
      <xdr:rowOff>40105</xdr:rowOff>
    </xdr:from>
    <xdr:to>
      <xdr:col>0</xdr:col>
      <xdr:colOff>1198470</xdr:colOff>
      <xdr:row>59</xdr:row>
      <xdr:rowOff>972552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9" b="23404"/>
        <a:stretch/>
      </xdr:blipFill>
      <xdr:spPr>
        <a:xfrm>
          <a:off x="200527" y="62042842"/>
          <a:ext cx="997943" cy="932447"/>
        </a:xfrm>
        <a:prstGeom prst="rect">
          <a:avLst/>
        </a:prstGeom>
      </xdr:spPr>
    </xdr:pic>
    <xdr:clientData/>
  </xdr:twoCellAnchor>
  <xdr:twoCellAnchor>
    <xdr:from>
      <xdr:col>0</xdr:col>
      <xdr:colOff>10025</xdr:colOff>
      <xdr:row>15</xdr:row>
      <xdr:rowOff>30079</xdr:rowOff>
    </xdr:from>
    <xdr:to>
      <xdr:col>0</xdr:col>
      <xdr:colOff>1248666</xdr:colOff>
      <xdr:row>15</xdr:row>
      <xdr:rowOff>972553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77" b="38736"/>
        <a:stretch/>
      </xdr:blipFill>
      <xdr:spPr>
        <a:xfrm>
          <a:off x="10025" y="30951237"/>
          <a:ext cx="1238641" cy="942474"/>
        </a:xfrm>
        <a:prstGeom prst="rect">
          <a:avLst/>
        </a:prstGeom>
      </xdr:spPr>
    </xdr:pic>
    <xdr:clientData/>
  </xdr:twoCellAnchor>
  <xdr:twoCellAnchor>
    <xdr:from>
      <xdr:col>0</xdr:col>
      <xdr:colOff>50131</xdr:colOff>
      <xdr:row>20</xdr:row>
      <xdr:rowOff>32485</xdr:rowOff>
    </xdr:from>
    <xdr:to>
      <xdr:col>0</xdr:col>
      <xdr:colOff>1218748</xdr:colOff>
      <xdr:row>20</xdr:row>
      <xdr:rowOff>982579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9" b="35331"/>
        <a:stretch/>
      </xdr:blipFill>
      <xdr:spPr>
        <a:xfrm>
          <a:off x="50131" y="46995748"/>
          <a:ext cx="1168617" cy="950094"/>
        </a:xfrm>
        <a:prstGeom prst="rect">
          <a:avLst/>
        </a:prstGeom>
      </xdr:spPr>
    </xdr:pic>
    <xdr:clientData/>
  </xdr:twoCellAnchor>
  <xdr:twoCellAnchor>
    <xdr:from>
      <xdr:col>0</xdr:col>
      <xdr:colOff>80212</xdr:colOff>
      <xdr:row>49</xdr:row>
      <xdr:rowOff>20054</xdr:rowOff>
    </xdr:from>
    <xdr:to>
      <xdr:col>0</xdr:col>
      <xdr:colOff>1213184</xdr:colOff>
      <xdr:row>49</xdr:row>
      <xdr:rowOff>993202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" r="4776" b="38433"/>
        <a:stretch/>
      </xdr:blipFill>
      <xdr:spPr>
        <a:xfrm>
          <a:off x="80212" y="23872659"/>
          <a:ext cx="1132972" cy="973148"/>
        </a:xfrm>
        <a:prstGeom prst="rect">
          <a:avLst/>
        </a:prstGeom>
      </xdr:spPr>
    </xdr:pic>
    <xdr:clientData/>
  </xdr:twoCellAnchor>
  <xdr:twoCellAnchor>
    <xdr:from>
      <xdr:col>0</xdr:col>
      <xdr:colOff>110290</xdr:colOff>
      <xdr:row>3</xdr:row>
      <xdr:rowOff>50130</xdr:rowOff>
    </xdr:from>
    <xdr:to>
      <xdr:col>0</xdr:col>
      <xdr:colOff>1190044</xdr:colOff>
      <xdr:row>3</xdr:row>
      <xdr:rowOff>972551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65" b="29686"/>
        <a:stretch/>
      </xdr:blipFill>
      <xdr:spPr>
        <a:xfrm>
          <a:off x="110290" y="5674893"/>
          <a:ext cx="1079754" cy="922421"/>
        </a:xfrm>
        <a:prstGeom prst="rect">
          <a:avLst/>
        </a:prstGeom>
      </xdr:spPr>
    </xdr:pic>
    <xdr:clientData/>
  </xdr:twoCellAnchor>
  <xdr:twoCellAnchor>
    <xdr:from>
      <xdr:col>0</xdr:col>
      <xdr:colOff>150395</xdr:colOff>
      <xdr:row>19</xdr:row>
      <xdr:rowOff>50133</xdr:rowOff>
    </xdr:from>
    <xdr:to>
      <xdr:col>0</xdr:col>
      <xdr:colOff>1193132</xdr:colOff>
      <xdr:row>19</xdr:row>
      <xdr:rowOff>980317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4" b="29471"/>
        <a:stretch/>
      </xdr:blipFill>
      <xdr:spPr>
        <a:xfrm>
          <a:off x="150395" y="21877422"/>
          <a:ext cx="1042737" cy="930184"/>
        </a:xfrm>
        <a:prstGeom prst="rect">
          <a:avLst/>
        </a:prstGeom>
      </xdr:spPr>
    </xdr:pic>
    <xdr:clientData/>
  </xdr:twoCellAnchor>
  <xdr:twoCellAnchor>
    <xdr:from>
      <xdr:col>0</xdr:col>
      <xdr:colOff>60158</xdr:colOff>
      <xdr:row>45</xdr:row>
      <xdr:rowOff>20053</xdr:rowOff>
    </xdr:from>
    <xdr:to>
      <xdr:col>0</xdr:col>
      <xdr:colOff>1176295</xdr:colOff>
      <xdr:row>45</xdr:row>
      <xdr:rowOff>962527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73" b="31774"/>
        <a:stretch/>
      </xdr:blipFill>
      <xdr:spPr>
        <a:xfrm>
          <a:off x="60158" y="84070658"/>
          <a:ext cx="1116137" cy="942474"/>
        </a:xfrm>
        <a:prstGeom prst="rect">
          <a:avLst/>
        </a:prstGeom>
      </xdr:spPr>
    </xdr:pic>
    <xdr:clientData/>
  </xdr:twoCellAnchor>
  <xdr:twoCellAnchor>
    <xdr:from>
      <xdr:col>0</xdr:col>
      <xdr:colOff>180475</xdr:colOff>
      <xdr:row>43</xdr:row>
      <xdr:rowOff>42512</xdr:rowOff>
    </xdr:from>
    <xdr:to>
      <xdr:col>0</xdr:col>
      <xdr:colOff>1112921</xdr:colOff>
      <xdr:row>43</xdr:row>
      <xdr:rowOff>983540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77" b="20635"/>
        <a:stretch/>
      </xdr:blipFill>
      <xdr:spPr>
        <a:xfrm>
          <a:off x="180475" y="60029959"/>
          <a:ext cx="932446" cy="941028"/>
        </a:xfrm>
        <a:prstGeom prst="rect">
          <a:avLst/>
        </a:prstGeom>
      </xdr:spPr>
    </xdr:pic>
    <xdr:clientData/>
  </xdr:twoCellAnchor>
  <xdr:twoCellAnchor editAs="oneCell">
    <xdr:from>
      <xdr:col>0</xdr:col>
      <xdr:colOff>225592</xdr:colOff>
      <xdr:row>48</xdr:row>
      <xdr:rowOff>62665</xdr:rowOff>
    </xdr:from>
    <xdr:to>
      <xdr:col>0</xdr:col>
      <xdr:colOff>1103492</xdr:colOff>
      <xdr:row>48</xdr:row>
      <xdr:rowOff>946662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25592" y="47838060"/>
          <a:ext cx="877900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288256</xdr:colOff>
      <xdr:row>25</xdr:row>
      <xdr:rowOff>87730</xdr:rowOff>
    </xdr:from>
    <xdr:to>
      <xdr:col>0</xdr:col>
      <xdr:colOff>964971</xdr:colOff>
      <xdr:row>25</xdr:row>
      <xdr:rowOff>990016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8256" y="12833684"/>
          <a:ext cx="676715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137862</xdr:colOff>
      <xdr:row>30</xdr:row>
      <xdr:rowOff>37599</xdr:rowOff>
    </xdr:from>
    <xdr:to>
      <xdr:col>0</xdr:col>
      <xdr:colOff>1125500</xdr:colOff>
      <xdr:row>30</xdr:row>
      <xdr:rowOff>952078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37862" y="17859375"/>
          <a:ext cx="987638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250658</xdr:colOff>
      <xdr:row>14</xdr:row>
      <xdr:rowOff>25066</xdr:rowOff>
    </xdr:from>
    <xdr:to>
      <xdr:col>0</xdr:col>
      <xdr:colOff>1043207</xdr:colOff>
      <xdr:row>14</xdr:row>
      <xdr:rowOff>939545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0658" y="17846842"/>
          <a:ext cx="792549" cy="91447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</xdr:row>
      <xdr:rowOff>137862</xdr:rowOff>
    </xdr:from>
    <xdr:to>
      <xdr:col>0</xdr:col>
      <xdr:colOff>1128218</xdr:colOff>
      <xdr:row>8</xdr:row>
      <xdr:rowOff>979183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22020296"/>
          <a:ext cx="890093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162928</xdr:colOff>
      <xdr:row>40</xdr:row>
      <xdr:rowOff>100263</xdr:rowOff>
    </xdr:from>
    <xdr:to>
      <xdr:col>0</xdr:col>
      <xdr:colOff>1028635</xdr:colOff>
      <xdr:row>40</xdr:row>
      <xdr:rowOff>929391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2928" y="58741677"/>
          <a:ext cx="865707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150395</xdr:colOff>
      <xdr:row>63</xdr:row>
      <xdr:rowOff>37598</xdr:rowOff>
    </xdr:from>
    <xdr:to>
      <xdr:col>0</xdr:col>
      <xdr:colOff>1083164</xdr:colOff>
      <xdr:row>63</xdr:row>
      <xdr:rowOff>915498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50395" y="56698815"/>
          <a:ext cx="932769" cy="8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187993</xdr:colOff>
      <xdr:row>32</xdr:row>
      <xdr:rowOff>100263</xdr:rowOff>
    </xdr:from>
    <xdr:to>
      <xdr:col>0</xdr:col>
      <xdr:colOff>1035410</xdr:colOff>
      <xdr:row>32</xdr:row>
      <xdr:rowOff>923294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87993" y="28048618"/>
          <a:ext cx="847417" cy="823031"/>
        </a:xfrm>
        <a:prstGeom prst="rect">
          <a:avLst/>
        </a:prstGeom>
      </xdr:spPr>
    </xdr:pic>
    <xdr:clientData/>
  </xdr:twoCellAnchor>
  <xdr:twoCellAnchor editAs="oneCell">
    <xdr:from>
      <xdr:col>0</xdr:col>
      <xdr:colOff>137862</xdr:colOff>
      <xdr:row>64</xdr:row>
      <xdr:rowOff>50132</xdr:rowOff>
    </xdr:from>
    <xdr:to>
      <xdr:col>0</xdr:col>
      <xdr:colOff>1101113</xdr:colOff>
      <xdr:row>64</xdr:row>
      <xdr:rowOff>946322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37862" y="57701448"/>
          <a:ext cx="963251" cy="896190"/>
        </a:xfrm>
        <a:prstGeom prst="rect">
          <a:avLst/>
        </a:prstGeom>
      </xdr:spPr>
    </xdr:pic>
    <xdr:clientData/>
  </xdr:twoCellAnchor>
  <xdr:twoCellAnchor>
    <xdr:from>
      <xdr:col>0</xdr:col>
      <xdr:colOff>140369</xdr:colOff>
      <xdr:row>36</xdr:row>
      <xdr:rowOff>40105</xdr:rowOff>
    </xdr:from>
    <xdr:to>
      <xdr:col>0</xdr:col>
      <xdr:colOff>1112921</xdr:colOff>
      <xdr:row>36</xdr:row>
      <xdr:rowOff>952095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4" t="5104" r="9542" b="40451"/>
        <a:stretch/>
      </xdr:blipFill>
      <xdr:spPr>
        <a:xfrm>
          <a:off x="140369" y="67035947"/>
          <a:ext cx="972552" cy="911990"/>
        </a:xfrm>
        <a:prstGeom prst="rect">
          <a:avLst/>
        </a:prstGeom>
      </xdr:spPr>
    </xdr:pic>
    <xdr:clientData/>
  </xdr:twoCellAnchor>
  <xdr:twoCellAnchor>
    <xdr:from>
      <xdr:col>0</xdr:col>
      <xdr:colOff>35859</xdr:colOff>
      <xdr:row>12</xdr:row>
      <xdr:rowOff>44823</xdr:rowOff>
    </xdr:from>
    <xdr:to>
      <xdr:col>0</xdr:col>
      <xdr:colOff>1104355</xdr:colOff>
      <xdr:row>12</xdr:row>
      <xdr:rowOff>923364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8" b="33830"/>
        <a:stretch/>
      </xdr:blipFill>
      <xdr:spPr>
        <a:xfrm>
          <a:off x="35859" y="5599803"/>
          <a:ext cx="1068496" cy="139401"/>
        </a:xfrm>
        <a:prstGeom prst="rect">
          <a:avLst/>
        </a:prstGeom>
      </xdr:spPr>
    </xdr:pic>
    <xdr:clientData/>
  </xdr:twoCellAnchor>
  <xdr:twoCellAnchor>
    <xdr:from>
      <xdr:col>0</xdr:col>
      <xdr:colOff>170447</xdr:colOff>
      <xdr:row>28</xdr:row>
      <xdr:rowOff>30079</xdr:rowOff>
    </xdr:from>
    <xdr:to>
      <xdr:col>0</xdr:col>
      <xdr:colOff>1113125</xdr:colOff>
      <xdr:row>28</xdr:row>
      <xdr:rowOff>962479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38" b="29800"/>
        <a:stretch/>
      </xdr:blipFill>
      <xdr:spPr>
        <a:xfrm>
          <a:off x="170447" y="71036447"/>
          <a:ext cx="942678" cy="93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187994</xdr:colOff>
      <xdr:row>27</xdr:row>
      <xdr:rowOff>87731</xdr:rowOff>
    </xdr:from>
    <xdr:to>
      <xdr:col>0</xdr:col>
      <xdr:colOff>1090280</xdr:colOff>
      <xdr:row>27</xdr:row>
      <xdr:rowOff>929052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B253868C-659D-4436-B89E-C6895373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87994" y="27045988"/>
          <a:ext cx="902286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175460</xdr:colOff>
      <xdr:row>65</xdr:row>
      <xdr:rowOff>87730</xdr:rowOff>
    </xdr:from>
    <xdr:to>
      <xdr:col>0</xdr:col>
      <xdr:colOff>1102132</xdr:colOff>
      <xdr:row>65</xdr:row>
      <xdr:rowOff>965630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0890B48-D099-410B-87B9-9BF6FFBB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460" y="64669737"/>
          <a:ext cx="926672" cy="877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18</xdr:row>
      <xdr:rowOff>30481</xdr:rowOff>
    </xdr:from>
    <xdr:to>
      <xdr:col>0</xdr:col>
      <xdr:colOff>995082</xdr:colOff>
      <xdr:row>18</xdr:row>
      <xdr:rowOff>967885</xdr:rowOff>
    </xdr:to>
    <xdr:pic>
      <xdr:nvPicPr>
        <xdr:cNvPr id="28433" name="Рисунок 2">
          <a:extLst>
            <a:ext uri="{FF2B5EF4-FFF2-40B4-BE49-F238E27FC236}">
              <a16:creationId xmlns:a16="http://schemas.microsoft.com/office/drawing/2014/main" id="{00000000-0008-0000-0600-0000116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0546081"/>
          <a:ext cx="896022" cy="937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20</xdr:row>
      <xdr:rowOff>45720</xdr:rowOff>
    </xdr:from>
    <xdr:to>
      <xdr:col>0</xdr:col>
      <xdr:colOff>1112520</xdr:colOff>
      <xdr:row>20</xdr:row>
      <xdr:rowOff>967740</xdr:rowOff>
    </xdr:to>
    <xdr:pic>
      <xdr:nvPicPr>
        <xdr:cNvPr id="28434" name="Рисунок 1">
          <a:extLst>
            <a:ext uri="{FF2B5EF4-FFF2-40B4-BE49-F238E27FC236}">
              <a16:creationId xmlns:a16="http://schemas.microsoft.com/office/drawing/2014/main" id="{00000000-0008-0000-0600-0000126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5" b="13263"/>
        <a:stretch>
          <a:fillRect/>
        </a:stretch>
      </xdr:blipFill>
      <xdr:spPr bwMode="auto">
        <a:xfrm>
          <a:off x="45720" y="11590020"/>
          <a:ext cx="10668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19</xdr:row>
      <xdr:rowOff>38100</xdr:rowOff>
    </xdr:from>
    <xdr:to>
      <xdr:col>0</xdr:col>
      <xdr:colOff>1051560</xdr:colOff>
      <xdr:row>19</xdr:row>
      <xdr:rowOff>960120</xdr:rowOff>
    </xdr:to>
    <xdr:pic>
      <xdr:nvPicPr>
        <xdr:cNvPr id="28436" name="Рисунок 1">
          <a:extLst>
            <a:ext uri="{FF2B5EF4-FFF2-40B4-BE49-F238E27FC236}">
              <a16:creationId xmlns:a16="http://schemas.microsoft.com/office/drawing/2014/main" id="{00000000-0008-0000-0600-0000146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60" b="18990"/>
        <a:stretch>
          <a:fillRect/>
        </a:stretch>
      </xdr:blipFill>
      <xdr:spPr bwMode="auto">
        <a:xfrm>
          <a:off x="137160" y="10584180"/>
          <a:ext cx="9144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17</xdr:row>
      <xdr:rowOff>91440</xdr:rowOff>
    </xdr:from>
    <xdr:to>
      <xdr:col>0</xdr:col>
      <xdr:colOff>1036320</xdr:colOff>
      <xdr:row>17</xdr:row>
      <xdr:rowOff>929640</xdr:rowOff>
    </xdr:to>
    <xdr:pic>
      <xdr:nvPicPr>
        <xdr:cNvPr id="28439" name="Рисунок 3">
          <a:extLst>
            <a:ext uri="{FF2B5EF4-FFF2-40B4-BE49-F238E27FC236}">
              <a16:creationId xmlns:a16="http://schemas.microsoft.com/office/drawing/2014/main" id="{00000000-0008-0000-0600-0000176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648200"/>
          <a:ext cx="8915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15</xdr:row>
      <xdr:rowOff>60960</xdr:rowOff>
    </xdr:from>
    <xdr:to>
      <xdr:col>0</xdr:col>
      <xdr:colOff>1089660</xdr:colOff>
      <xdr:row>15</xdr:row>
      <xdr:rowOff>899160</xdr:rowOff>
    </xdr:to>
    <xdr:pic>
      <xdr:nvPicPr>
        <xdr:cNvPr id="28440" name="Рисунок 5">
          <a:extLst>
            <a:ext uri="{FF2B5EF4-FFF2-40B4-BE49-F238E27FC236}">
              <a16:creationId xmlns:a16="http://schemas.microsoft.com/office/drawing/2014/main" id="{00000000-0008-0000-0600-0000186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4599920"/>
          <a:ext cx="1028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13</xdr:row>
      <xdr:rowOff>38100</xdr:rowOff>
    </xdr:from>
    <xdr:to>
      <xdr:col>0</xdr:col>
      <xdr:colOff>906780</xdr:colOff>
      <xdr:row>13</xdr:row>
      <xdr:rowOff>906780</xdr:rowOff>
    </xdr:to>
    <xdr:pic>
      <xdr:nvPicPr>
        <xdr:cNvPr id="28443" name="Рисунок 7">
          <a:extLst>
            <a:ext uri="{FF2B5EF4-FFF2-40B4-BE49-F238E27FC236}">
              <a16:creationId xmlns:a16="http://schemas.microsoft.com/office/drawing/2014/main" id="{00000000-0008-0000-0600-00001B6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589520"/>
          <a:ext cx="6629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21</xdr:row>
      <xdr:rowOff>45720</xdr:rowOff>
    </xdr:from>
    <xdr:to>
      <xdr:col>0</xdr:col>
      <xdr:colOff>1021080</xdr:colOff>
      <xdr:row>21</xdr:row>
      <xdr:rowOff>944880</xdr:rowOff>
    </xdr:to>
    <xdr:pic>
      <xdr:nvPicPr>
        <xdr:cNvPr id="28445" name="Рисунок 8">
          <a:extLst>
            <a:ext uri="{FF2B5EF4-FFF2-40B4-BE49-F238E27FC236}">
              <a16:creationId xmlns:a16="http://schemas.microsoft.com/office/drawing/2014/main" id="{00000000-0008-0000-0600-00001D6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581120"/>
          <a:ext cx="7543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11</xdr:row>
      <xdr:rowOff>45720</xdr:rowOff>
    </xdr:from>
    <xdr:to>
      <xdr:col>0</xdr:col>
      <xdr:colOff>1051560</xdr:colOff>
      <xdr:row>11</xdr:row>
      <xdr:rowOff>952500</xdr:rowOff>
    </xdr:to>
    <xdr:pic>
      <xdr:nvPicPr>
        <xdr:cNvPr id="28447" name="Рисунок 3">
          <a:extLst>
            <a:ext uri="{FF2B5EF4-FFF2-40B4-BE49-F238E27FC236}">
              <a16:creationId xmlns:a16="http://schemas.microsoft.com/office/drawing/2014/main" id="{00000000-0008-0000-0600-00001F6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09600"/>
          <a:ext cx="96012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3</xdr:row>
      <xdr:rowOff>76200</xdr:rowOff>
    </xdr:from>
    <xdr:to>
      <xdr:col>0</xdr:col>
      <xdr:colOff>1043940</xdr:colOff>
      <xdr:row>3</xdr:row>
      <xdr:rowOff>952500</xdr:rowOff>
    </xdr:to>
    <xdr:pic>
      <xdr:nvPicPr>
        <xdr:cNvPr id="28449" name="Рисунок 11">
          <a:extLst>
            <a:ext uri="{FF2B5EF4-FFF2-40B4-BE49-F238E27FC236}">
              <a16:creationId xmlns:a16="http://schemas.microsoft.com/office/drawing/2014/main" id="{00000000-0008-0000-0600-0000216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636520"/>
          <a:ext cx="8610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98612</xdr:colOff>
      <xdr:row>12</xdr:row>
      <xdr:rowOff>35859</xdr:rowOff>
    </xdr:from>
    <xdr:to>
      <xdr:col>0</xdr:col>
      <xdr:colOff>1066799</xdr:colOff>
      <xdr:row>12</xdr:row>
      <xdr:rowOff>977017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09" b="21485"/>
        <a:stretch/>
      </xdr:blipFill>
      <xdr:spPr>
        <a:xfrm>
          <a:off x="98612" y="18530047"/>
          <a:ext cx="968187" cy="941158"/>
        </a:xfrm>
        <a:prstGeom prst="rect">
          <a:avLst/>
        </a:prstGeom>
      </xdr:spPr>
    </xdr:pic>
    <xdr:clientData/>
  </xdr:twoCellAnchor>
  <xdr:twoCellAnchor>
    <xdr:from>
      <xdr:col>0</xdr:col>
      <xdr:colOff>80682</xdr:colOff>
      <xdr:row>8</xdr:row>
      <xdr:rowOff>26895</xdr:rowOff>
    </xdr:from>
    <xdr:to>
      <xdr:col>0</xdr:col>
      <xdr:colOff>1084729</xdr:colOff>
      <xdr:row>8</xdr:row>
      <xdr:rowOff>977154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3" b="25725"/>
        <a:stretch/>
      </xdr:blipFill>
      <xdr:spPr>
        <a:xfrm>
          <a:off x="80682" y="19534095"/>
          <a:ext cx="1004047" cy="950259"/>
        </a:xfrm>
        <a:prstGeom prst="rect">
          <a:avLst/>
        </a:prstGeom>
      </xdr:spPr>
    </xdr:pic>
    <xdr:clientData/>
  </xdr:twoCellAnchor>
  <xdr:twoCellAnchor>
    <xdr:from>
      <xdr:col>0</xdr:col>
      <xdr:colOff>62753</xdr:colOff>
      <xdr:row>2</xdr:row>
      <xdr:rowOff>19228</xdr:rowOff>
    </xdr:from>
    <xdr:to>
      <xdr:col>0</xdr:col>
      <xdr:colOff>1102339</xdr:colOff>
      <xdr:row>2</xdr:row>
      <xdr:rowOff>959224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147"/>
        <a:stretch/>
      </xdr:blipFill>
      <xdr:spPr>
        <a:xfrm>
          <a:off x="62753" y="8544663"/>
          <a:ext cx="1039586" cy="93999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44822</xdr:rowOff>
    </xdr:from>
    <xdr:to>
      <xdr:col>0</xdr:col>
      <xdr:colOff>1129552</xdr:colOff>
      <xdr:row>1</xdr:row>
      <xdr:rowOff>957153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70" b="35540"/>
        <a:stretch/>
      </xdr:blipFill>
      <xdr:spPr>
        <a:xfrm>
          <a:off x="0" y="6580093"/>
          <a:ext cx="1129552" cy="9123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53790</xdr:rowOff>
    </xdr:from>
    <xdr:to>
      <xdr:col>0</xdr:col>
      <xdr:colOff>1129553</xdr:colOff>
      <xdr:row>4</xdr:row>
      <xdr:rowOff>933174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1" t="2546" r="5863" b="43751"/>
        <a:stretch/>
      </xdr:blipFill>
      <xdr:spPr>
        <a:xfrm>
          <a:off x="0" y="11564472"/>
          <a:ext cx="1129553" cy="879384"/>
        </a:xfrm>
        <a:prstGeom prst="rect">
          <a:avLst/>
        </a:prstGeom>
      </xdr:spPr>
    </xdr:pic>
    <xdr:clientData/>
  </xdr:twoCellAnchor>
  <xdr:twoCellAnchor>
    <xdr:from>
      <xdr:col>0</xdr:col>
      <xdr:colOff>71717</xdr:colOff>
      <xdr:row>5</xdr:row>
      <xdr:rowOff>44824</xdr:rowOff>
    </xdr:from>
    <xdr:to>
      <xdr:col>0</xdr:col>
      <xdr:colOff>1120588</xdr:colOff>
      <xdr:row>5</xdr:row>
      <xdr:rowOff>974326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6" b="33263"/>
        <a:stretch/>
      </xdr:blipFill>
      <xdr:spPr>
        <a:xfrm>
          <a:off x="71717" y="21578048"/>
          <a:ext cx="1048871" cy="92950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1149994</xdr:colOff>
      <xdr:row>6</xdr:row>
      <xdr:rowOff>981074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27" b="32295"/>
        <a:stretch/>
      </xdr:blipFill>
      <xdr:spPr>
        <a:xfrm>
          <a:off x="28575" y="6591300"/>
          <a:ext cx="112141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14</xdr:row>
      <xdr:rowOff>95250</xdr:rowOff>
    </xdr:from>
    <xdr:to>
      <xdr:col>0</xdr:col>
      <xdr:colOff>951132</xdr:colOff>
      <xdr:row>14</xdr:row>
      <xdr:rowOff>924378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0031" y="10537031"/>
          <a:ext cx="701101" cy="829128"/>
        </a:xfrm>
        <a:prstGeom prst="rect">
          <a:avLst/>
        </a:prstGeom>
      </xdr:spPr>
    </xdr:pic>
    <xdr:clientData/>
  </xdr:twoCellAnchor>
  <xdr:oneCellAnchor>
    <xdr:from>
      <xdr:col>0</xdr:col>
      <xdr:colOff>263191</xdr:colOff>
      <xdr:row>16</xdr:row>
      <xdr:rowOff>75198</xdr:rowOff>
    </xdr:from>
    <xdr:ext cx="804742" cy="841321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3191" y="30869523"/>
          <a:ext cx="804742" cy="841321"/>
        </a:xfrm>
        <a:prstGeom prst="rect">
          <a:avLst/>
        </a:prstGeom>
      </xdr:spPr>
    </xdr:pic>
    <xdr:clientData/>
  </xdr:oneCellAnchor>
  <xdr:twoCellAnchor editAs="oneCell">
    <xdr:from>
      <xdr:col>0</xdr:col>
      <xdr:colOff>107157</xdr:colOff>
      <xdr:row>10</xdr:row>
      <xdr:rowOff>130969</xdr:rowOff>
    </xdr:from>
    <xdr:to>
      <xdr:col>0</xdr:col>
      <xdr:colOff>1064312</xdr:colOff>
      <xdr:row>10</xdr:row>
      <xdr:rowOff>947904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157" y="10572750"/>
          <a:ext cx="957155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7</xdr:row>
      <xdr:rowOff>47625</xdr:rowOff>
    </xdr:from>
    <xdr:to>
      <xdr:col>0</xdr:col>
      <xdr:colOff>940660</xdr:colOff>
      <xdr:row>7</xdr:row>
      <xdr:rowOff>907236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8594" y="7524750"/>
          <a:ext cx="762066" cy="85961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35719</xdr:rowOff>
    </xdr:from>
    <xdr:to>
      <xdr:col>0</xdr:col>
      <xdr:colOff>1020775</xdr:colOff>
      <xdr:row>9</xdr:row>
      <xdr:rowOff>944102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2875" y="18383250"/>
          <a:ext cx="877900" cy="908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"/>
  <sheetViews>
    <sheetView workbookViewId="0">
      <selection activeCell="B6" sqref="B6"/>
    </sheetView>
  </sheetViews>
  <sheetFormatPr defaultRowHeight="15" x14ac:dyDescent="0.25"/>
  <cols>
    <col min="1" max="1" width="9.140625" style="15"/>
    <col min="2" max="2" width="51.85546875" style="15" customWidth="1"/>
    <col min="3" max="16384" width="9.140625" style="15"/>
  </cols>
  <sheetData>
    <row r="1" spans="1:2" ht="45" x14ac:dyDescent="0.25">
      <c r="A1" s="15">
        <v>1</v>
      </c>
      <c r="B1" s="56" t="s">
        <v>201</v>
      </c>
    </row>
    <row r="2" spans="1:2" x14ac:dyDescent="0.25">
      <c r="A2" s="15">
        <v>2</v>
      </c>
      <c r="B2" s="15" t="s">
        <v>202</v>
      </c>
    </row>
    <row r="3" spans="1:2" x14ac:dyDescent="0.25">
      <c r="A3" s="15">
        <v>3</v>
      </c>
      <c r="B3" s="15" t="s">
        <v>193</v>
      </c>
    </row>
    <row r="4" spans="1:2" x14ac:dyDescent="0.25">
      <c r="A4" s="15">
        <v>4</v>
      </c>
      <c r="B4" s="15" t="s">
        <v>203</v>
      </c>
    </row>
    <row r="5" spans="1:2" x14ac:dyDescent="0.25">
      <c r="A5" s="15">
        <v>5</v>
      </c>
      <c r="B5" s="15" t="s">
        <v>205</v>
      </c>
    </row>
    <row r="6" spans="1:2" x14ac:dyDescent="0.25">
      <c r="A6" s="15">
        <v>6</v>
      </c>
    </row>
    <row r="7" spans="1:2" x14ac:dyDescent="0.25">
      <c r="A7" s="15">
        <v>7</v>
      </c>
    </row>
    <row r="8" spans="1:2" x14ac:dyDescent="0.25">
      <c r="A8" s="15">
        <v>8</v>
      </c>
    </row>
    <row r="9" spans="1:2" x14ac:dyDescent="0.25">
      <c r="A9" s="15">
        <v>9</v>
      </c>
    </row>
    <row r="10" spans="1:2" x14ac:dyDescent="0.25">
      <c r="A10" s="15">
        <v>10</v>
      </c>
    </row>
    <row r="11" spans="1:2" x14ac:dyDescent="0.25">
      <c r="A11" s="15">
        <v>11</v>
      </c>
    </row>
    <row r="12" spans="1:2" x14ac:dyDescent="0.25">
      <c r="A12" s="15">
        <v>12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7"/>
  <sheetViews>
    <sheetView workbookViewId="0">
      <selection activeCell="B2" sqref="B2"/>
    </sheetView>
  </sheetViews>
  <sheetFormatPr defaultRowHeight="15" x14ac:dyDescent="0.25"/>
  <cols>
    <col min="1" max="1" width="17.5703125" customWidth="1"/>
    <col min="2" max="2" width="17.85546875" style="67" customWidth="1"/>
    <col min="3" max="3" width="16.42578125" customWidth="1"/>
    <col min="10" max="10" width="27.85546875" customWidth="1"/>
  </cols>
  <sheetData>
    <row r="1" spans="1:15" s="15" customFormat="1" ht="44.45" customHeight="1" x14ac:dyDescent="0.25">
      <c r="A1" s="55" t="s">
        <v>27</v>
      </c>
      <c r="B1" s="54" t="s">
        <v>0</v>
      </c>
      <c r="C1" s="55" t="s">
        <v>45</v>
      </c>
      <c r="D1" s="55" t="s">
        <v>1</v>
      </c>
      <c r="E1" s="55" t="s">
        <v>2</v>
      </c>
      <c r="F1" s="17" t="s">
        <v>6</v>
      </c>
      <c r="G1" s="17" t="s">
        <v>5</v>
      </c>
      <c r="H1" s="17" t="s">
        <v>3</v>
      </c>
      <c r="I1" s="16" t="s">
        <v>46</v>
      </c>
    </row>
    <row r="2" spans="1:15" s="53" customFormat="1" ht="81" customHeight="1" x14ac:dyDescent="0.25">
      <c r="A2" s="17"/>
      <c r="B2" s="95" t="s">
        <v>154</v>
      </c>
      <c r="C2" s="89">
        <v>28087</v>
      </c>
      <c r="D2" s="87" t="s">
        <v>64</v>
      </c>
      <c r="E2" s="54" t="s">
        <v>151</v>
      </c>
      <c r="F2" s="17">
        <f>1</f>
        <v>1</v>
      </c>
      <c r="G2" s="17">
        <f>0.5</f>
        <v>0.5</v>
      </c>
      <c r="H2" s="17">
        <f>1.5</f>
        <v>1.5</v>
      </c>
      <c r="I2" s="17">
        <f>F2+G2+H2</f>
        <v>3</v>
      </c>
    </row>
    <row r="3" spans="1:15" s="53" customFormat="1" ht="81" customHeight="1" x14ac:dyDescent="0.25">
      <c r="A3" s="17"/>
      <c r="B3" s="60" t="s">
        <v>138</v>
      </c>
      <c r="C3" s="33">
        <v>30034</v>
      </c>
      <c r="D3" s="34" t="s">
        <v>137</v>
      </c>
      <c r="E3" s="34" t="s">
        <v>110</v>
      </c>
      <c r="F3" s="31"/>
      <c r="G3" s="31"/>
      <c r="H3" s="31"/>
      <c r="I3" s="31">
        <f>F3+G3+H3</f>
        <v>0</v>
      </c>
    </row>
    <row r="10" spans="1:15" x14ac:dyDescent="0.25">
      <c r="J10" s="97" t="s">
        <v>4</v>
      </c>
      <c r="K10" s="97"/>
      <c r="L10" s="97"/>
      <c r="M10" s="97"/>
      <c r="N10" s="97"/>
      <c r="O10" s="97"/>
    </row>
    <row r="11" spans="1:15" x14ac:dyDescent="0.25">
      <c r="J11" s="98" t="s">
        <v>6</v>
      </c>
      <c r="K11" s="98"/>
      <c r="L11" s="98" t="s">
        <v>5</v>
      </c>
      <c r="M11" s="98"/>
      <c r="N11" s="98" t="s">
        <v>3</v>
      </c>
      <c r="O11" s="98"/>
    </row>
    <row r="12" spans="1:15" x14ac:dyDescent="0.25">
      <c r="J12" s="2" t="s">
        <v>22</v>
      </c>
      <c r="K12" s="5" t="s">
        <v>8</v>
      </c>
      <c r="L12" s="2" t="s">
        <v>18</v>
      </c>
      <c r="M12" s="5" t="s">
        <v>8</v>
      </c>
      <c r="N12" s="2" t="s">
        <v>7</v>
      </c>
      <c r="O12" s="5" t="s">
        <v>8</v>
      </c>
    </row>
    <row r="13" spans="1:15" ht="39" x14ac:dyDescent="0.25">
      <c r="J13" s="3" t="s">
        <v>23</v>
      </c>
      <c r="K13" s="5" t="s">
        <v>10</v>
      </c>
      <c r="L13" s="2" t="s">
        <v>19</v>
      </c>
      <c r="M13" s="5" t="s">
        <v>12</v>
      </c>
      <c r="N13" s="2" t="s">
        <v>9</v>
      </c>
      <c r="O13" s="5" t="s">
        <v>10</v>
      </c>
    </row>
    <row r="14" spans="1:15" x14ac:dyDescent="0.25">
      <c r="J14" s="2" t="s">
        <v>24</v>
      </c>
      <c r="K14" s="5" t="s">
        <v>12</v>
      </c>
      <c r="L14" s="2" t="s">
        <v>20</v>
      </c>
      <c r="M14" s="5" t="s">
        <v>14</v>
      </c>
      <c r="N14" s="2" t="s">
        <v>11</v>
      </c>
      <c r="O14" s="5" t="s">
        <v>12</v>
      </c>
    </row>
    <row r="15" spans="1:15" x14ac:dyDescent="0.25">
      <c r="J15" s="2" t="s">
        <v>25</v>
      </c>
      <c r="K15" s="5" t="s">
        <v>14</v>
      </c>
      <c r="L15" s="2" t="s">
        <v>21</v>
      </c>
      <c r="M15" s="5" t="s">
        <v>16</v>
      </c>
      <c r="N15" s="2" t="s">
        <v>13</v>
      </c>
      <c r="O15" s="5" t="s">
        <v>14</v>
      </c>
    </row>
    <row r="16" spans="1:15" x14ac:dyDescent="0.25">
      <c r="J16" s="2" t="s">
        <v>26</v>
      </c>
      <c r="K16" s="5" t="s">
        <v>16</v>
      </c>
      <c r="L16" s="4"/>
      <c r="M16" s="6"/>
      <c r="N16" s="2" t="s">
        <v>15</v>
      </c>
      <c r="O16" s="5" t="s">
        <v>16</v>
      </c>
    </row>
    <row r="17" spans="10:15" x14ac:dyDescent="0.25">
      <c r="J17" s="2"/>
      <c r="K17" s="5"/>
      <c r="L17" s="4"/>
      <c r="M17" s="6"/>
      <c r="N17" s="2" t="s">
        <v>17</v>
      </c>
      <c r="O17" s="7">
        <v>0.5</v>
      </c>
    </row>
    <row r="22" spans="10:15" x14ac:dyDescent="0.25">
      <c r="J22" s="4" t="s">
        <v>6</v>
      </c>
      <c r="K22" s="4" t="s">
        <v>5</v>
      </c>
      <c r="L22" s="4" t="s">
        <v>3</v>
      </c>
      <c r="M22" s="4"/>
      <c r="N22" s="4"/>
      <c r="O22" s="4"/>
    </row>
    <row r="23" spans="10:15" x14ac:dyDescent="0.25">
      <c r="J23" s="4" t="s">
        <v>181</v>
      </c>
      <c r="K23" s="4" t="s">
        <v>16</v>
      </c>
      <c r="L23" s="4" t="s">
        <v>158</v>
      </c>
      <c r="M23" s="4" t="s">
        <v>14</v>
      </c>
      <c r="N23" s="4" t="s">
        <v>7</v>
      </c>
      <c r="O23" s="4" t="s">
        <v>159</v>
      </c>
    </row>
    <row r="24" spans="10:15" x14ac:dyDescent="0.25">
      <c r="J24" s="4"/>
      <c r="K24" s="4"/>
      <c r="L24" s="4" t="s">
        <v>160</v>
      </c>
      <c r="M24" s="4" t="s">
        <v>161</v>
      </c>
      <c r="N24" s="4" t="s">
        <v>9</v>
      </c>
      <c r="O24" s="4" t="s">
        <v>14</v>
      </c>
    </row>
    <row r="25" spans="10:15" x14ac:dyDescent="0.25">
      <c r="J25" s="4"/>
      <c r="K25" s="4"/>
      <c r="L25" s="4"/>
      <c r="M25" s="4"/>
      <c r="N25" s="4" t="s">
        <v>11</v>
      </c>
      <c r="O25" s="4" t="s">
        <v>162</v>
      </c>
    </row>
    <row r="26" spans="10:15" x14ac:dyDescent="0.25">
      <c r="J26" s="4"/>
      <c r="K26" s="4"/>
      <c r="L26" s="4"/>
      <c r="M26" s="4"/>
      <c r="N26" s="4" t="s">
        <v>17</v>
      </c>
      <c r="O26" s="4">
        <v>0.5</v>
      </c>
    </row>
    <row r="27" spans="10:15" x14ac:dyDescent="0.25">
      <c r="J27" s="4"/>
      <c r="K27" s="4"/>
      <c r="L27" s="4"/>
      <c r="M27" s="4"/>
      <c r="N27" s="4"/>
      <c r="O27" s="4"/>
    </row>
  </sheetData>
  <sortState ref="A2:I3">
    <sortCondition descending="1" ref="I1"/>
  </sortState>
  <mergeCells count="4">
    <mergeCell ref="J10:O10"/>
    <mergeCell ref="J11:K11"/>
    <mergeCell ref="L11:M11"/>
    <mergeCell ref="N11:O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7"/>
  <sheetViews>
    <sheetView zoomScale="90" zoomScaleNormal="90" workbookViewId="0">
      <selection activeCell="B5" sqref="B5"/>
    </sheetView>
  </sheetViews>
  <sheetFormatPr defaultColWidth="8.85546875" defaultRowHeight="15" x14ac:dyDescent="0.25"/>
  <cols>
    <col min="1" max="1" width="16.85546875" style="11" customWidth="1"/>
    <col min="2" max="2" width="24.42578125" style="20" customWidth="1"/>
    <col min="3" max="3" width="16" style="20" customWidth="1"/>
    <col min="4" max="4" width="11.42578125" style="20" customWidth="1"/>
    <col min="5" max="5" width="8.85546875" style="20"/>
    <col min="6" max="6" width="20.140625" style="11" customWidth="1"/>
    <col min="7" max="7" width="10.5703125" style="11" customWidth="1"/>
    <col min="8" max="8" width="8.85546875" style="11"/>
    <col min="9" max="9" width="8.7109375" style="11" customWidth="1"/>
    <col min="10" max="10" width="23.85546875" style="11" customWidth="1"/>
    <col min="11" max="13" width="8.85546875" style="11"/>
    <col min="14" max="14" width="11.42578125" style="11" customWidth="1"/>
    <col min="15" max="16384" width="8.85546875" style="11"/>
  </cols>
  <sheetData>
    <row r="1" spans="1:15" ht="44.45" customHeight="1" x14ac:dyDescent="0.25">
      <c r="A1" s="41" t="s">
        <v>27</v>
      </c>
      <c r="B1" s="42" t="s">
        <v>0</v>
      </c>
      <c r="C1" s="44" t="s">
        <v>45</v>
      </c>
      <c r="D1" s="29" t="s">
        <v>1</v>
      </c>
      <c r="E1" s="29" t="s">
        <v>2</v>
      </c>
      <c r="F1" s="17" t="s">
        <v>6</v>
      </c>
      <c r="G1" s="17" t="s">
        <v>5</v>
      </c>
      <c r="H1" s="17" t="s">
        <v>3</v>
      </c>
      <c r="I1" s="16" t="s">
        <v>46</v>
      </c>
    </row>
    <row r="2" spans="1:15" s="53" customFormat="1" ht="78.599999999999994" customHeight="1" x14ac:dyDescent="0.25">
      <c r="A2" s="4"/>
      <c r="B2" s="88" t="s">
        <v>200</v>
      </c>
      <c r="C2" s="89">
        <v>32627</v>
      </c>
      <c r="D2" s="86" t="s">
        <v>64</v>
      </c>
      <c r="E2" s="54" t="s">
        <v>151</v>
      </c>
      <c r="F2" s="17">
        <f>1</f>
        <v>1</v>
      </c>
      <c r="G2" s="17">
        <f>3</f>
        <v>3</v>
      </c>
      <c r="H2" s="17">
        <f>5</f>
        <v>5</v>
      </c>
      <c r="I2" s="17">
        <f t="shared" ref="I2:I7" si="0">F2+G2+H2</f>
        <v>9</v>
      </c>
      <c r="J2" s="15"/>
      <c r="K2" s="15"/>
      <c r="L2" s="15"/>
      <c r="M2" s="15"/>
      <c r="N2" s="15"/>
      <c r="O2" s="15"/>
    </row>
    <row r="3" spans="1:15" s="53" customFormat="1" ht="78.599999999999994" customHeight="1" x14ac:dyDescent="0.25">
      <c r="A3" s="17"/>
      <c r="B3" s="87" t="s">
        <v>136</v>
      </c>
      <c r="C3" s="89">
        <v>33322</v>
      </c>
      <c r="D3" s="87" t="s">
        <v>64</v>
      </c>
      <c r="E3" s="54" t="s">
        <v>151</v>
      </c>
      <c r="F3" s="17">
        <f>1</f>
        <v>1</v>
      </c>
      <c r="G3" s="17">
        <f>0.5</f>
        <v>0.5</v>
      </c>
      <c r="H3" s="17">
        <f>1.5</f>
        <v>1.5</v>
      </c>
      <c r="I3" s="17">
        <f t="shared" si="0"/>
        <v>3</v>
      </c>
    </row>
    <row r="4" spans="1:15" s="53" customFormat="1" ht="78.599999999999994" customHeight="1" x14ac:dyDescent="0.25">
      <c r="A4" s="4"/>
      <c r="B4" s="87" t="s">
        <v>150</v>
      </c>
      <c r="C4" s="89">
        <v>31049</v>
      </c>
      <c r="D4" s="87" t="s">
        <v>64</v>
      </c>
      <c r="E4" s="54" t="s">
        <v>151</v>
      </c>
      <c r="F4" s="17">
        <f>1</f>
        <v>1</v>
      </c>
      <c r="G4" s="17">
        <f>0.5</f>
        <v>0.5</v>
      </c>
      <c r="H4" s="17">
        <f>1.5</f>
        <v>1.5</v>
      </c>
      <c r="I4" s="17">
        <f t="shared" si="0"/>
        <v>3</v>
      </c>
    </row>
    <row r="5" spans="1:15" ht="78.599999999999994" customHeight="1" x14ac:dyDescent="0.25">
      <c r="A5" s="4"/>
      <c r="B5" s="94" t="s">
        <v>153</v>
      </c>
      <c r="C5" s="89">
        <v>32955</v>
      </c>
      <c r="D5" s="94" t="s">
        <v>64</v>
      </c>
      <c r="E5" s="54" t="s">
        <v>151</v>
      </c>
      <c r="F5" s="17">
        <f>1</f>
        <v>1</v>
      </c>
      <c r="G5" s="17">
        <f>0.5</f>
        <v>0.5</v>
      </c>
      <c r="H5" s="17">
        <f>1.5</f>
        <v>1.5</v>
      </c>
      <c r="I5" s="17">
        <f t="shared" si="0"/>
        <v>3</v>
      </c>
      <c r="J5" s="53"/>
      <c r="K5" s="53"/>
      <c r="L5" s="53"/>
      <c r="M5" s="53"/>
      <c r="N5" s="53"/>
      <c r="O5" s="53"/>
    </row>
    <row r="6" spans="1:15" ht="78.599999999999994" customHeight="1" x14ac:dyDescent="0.25">
      <c r="A6" s="17"/>
      <c r="B6" s="45" t="s">
        <v>95</v>
      </c>
      <c r="C6" s="59">
        <v>30884</v>
      </c>
      <c r="D6" s="34" t="s">
        <v>64</v>
      </c>
      <c r="E6" s="61" t="s">
        <v>152</v>
      </c>
      <c r="F6" s="31"/>
      <c r="G6" s="31"/>
      <c r="H6" s="31"/>
      <c r="I6" s="31">
        <f t="shared" si="0"/>
        <v>0</v>
      </c>
    </row>
    <row r="7" spans="1:15" ht="78.599999999999994" customHeight="1" x14ac:dyDescent="0.25">
      <c r="A7" s="17"/>
      <c r="B7" s="34" t="s">
        <v>97</v>
      </c>
      <c r="C7" s="33">
        <v>33208</v>
      </c>
      <c r="D7" s="34" t="s">
        <v>64</v>
      </c>
      <c r="E7" s="61" t="s">
        <v>151</v>
      </c>
      <c r="F7" s="31"/>
      <c r="G7" s="31"/>
      <c r="H7" s="31"/>
      <c r="I7" s="31">
        <f t="shared" si="0"/>
        <v>0</v>
      </c>
    </row>
    <row r="8" spans="1:15" s="15" customFormat="1" ht="78.599999999999994" customHeight="1" x14ac:dyDescent="0.25">
      <c r="A8" s="9"/>
      <c r="B8" s="25"/>
      <c r="C8" s="25"/>
      <c r="D8" s="25"/>
      <c r="E8" s="40"/>
      <c r="F8" s="9"/>
      <c r="G8" s="9"/>
      <c r="H8" s="9"/>
      <c r="I8" s="9"/>
    </row>
    <row r="9" spans="1:15" s="15" customFormat="1" ht="78.599999999999994" customHeight="1" x14ac:dyDescent="0.25">
      <c r="A9" s="9"/>
      <c r="B9" s="25"/>
      <c r="C9" s="25"/>
      <c r="D9" s="25"/>
      <c r="E9" s="40"/>
      <c r="F9" s="9"/>
      <c r="G9" s="9"/>
      <c r="H9" s="9"/>
      <c r="I9" s="9"/>
    </row>
    <row r="10" spans="1:15" ht="30.6" customHeight="1" x14ac:dyDescent="0.25">
      <c r="A10" s="9"/>
      <c r="B10" s="25"/>
      <c r="C10" s="25"/>
      <c r="D10" s="25"/>
      <c r="E10" s="40"/>
      <c r="F10" s="9"/>
      <c r="G10" s="9"/>
      <c r="H10" s="9"/>
      <c r="I10" s="9"/>
      <c r="J10" s="97" t="s">
        <v>4</v>
      </c>
      <c r="K10" s="97"/>
      <c r="L10" s="97"/>
      <c r="M10" s="97"/>
      <c r="N10" s="97"/>
      <c r="O10" s="97"/>
    </row>
    <row r="11" spans="1:15" ht="21.95" customHeight="1" x14ac:dyDescent="0.25">
      <c r="A11" s="9"/>
      <c r="B11" s="25"/>
      <c r="C11" s="25"/>
      <c r="D11" s="25"/>
      <c r="E11" s="40"/>
      <c r="F11" s="9"/>
      <c r="G11" s="9"/>
      <c r="H11" s="9"/>
      <c r="I11" s="9"/>
      <c r="J11" s="98" t="s">
        <v>6</v>
      </c>
      <c r="K11" s="98"/>
      <c r="L11" s="98" t="s">
        <v>5</v>
      </c>
      <c r="M11" s="98"/>
      <c r="N11" s="98" t="s">
        <v>3</v>
      </c>
      <c r="O11" s="98"/>
    </row>
    <row r="12" spans="1:15" ht="35.1" customHeight="1" x14ac:dyDescent="0.25">
      <c r="A12" s="9"/>
      <c r="B12" s="25"/>
      <c r="C12" s="25"/>
      <c r="D12" s="25"/>
      <c r="E12" s="40"/>
      <c r="F12" s="9"/>
      <c r="G12" s="9"/>
      <c r="H12" s="9"/>
      <c r="I12" s="9"/>
      <c r="J12" s="2" t="s">
        <v>22</v>
      </c>
      <c r="K12" s="5" t="s">
        <v>8</v>
      </c>
      <c r="L12" s="2" t="s">
        <v>18</v>
      </c>
      <c r="M12" s="5" t="s">
        <v>8</v>
      </c>
      <c r="N12" s="2" t="s">
        <v>7</v>
      </c>
      <c r="O12" s="5" t="s">
        <v>8</v>
      </c>
    </row>
    <row r="13" spans="1:15" ht="39.950000000000003" customHeight="1" x14ac:dyDescent="0.25">
      <c r="A13" s="9"/>
      <c r="B13" s="25"/>
      <c r="C13" s="25"/>
      <c r="D13" s="25"/>
      <c r="E13" s="40"/>
      <c r="F13" s="9"/>
      <c r="G13" s="9"/>
      <c r="H13" s="9"/>
      <c r="I13" s="9"/>
      <c r="J13" s="3" t="s">
        <v>23</v>
      </c>
      <c r="K13" s="5" t="s">
        <v>10</v>
      </c>
      <c r="L13" s="2" t="s">
        <v>19</v>
      </c>
      <c r="M13" s="5" t="s">
        <v>12</v>
      </c>
      <c r="N13" s="2" t="s">
        <v>9</v>
      </c>
      <c r="O13" s="5" t="s">
        <v>10</v>
      </c>
    </row>
    <row r="14" spans="1:15" ht="17.100000000000001" customHeight="1" x14ac:dyDescent="0.25">
      <c r="A14" s="9"/>
      <c r="B14" s="24"/>
      <c r="C14" s="24"/>
      <c r="D14" s="25"/>
      <c r="E14" s="25"/>
      <c r="F14" s="9"/>
      <c r="G14" s="9"/>
      <c r="H14" s="9"/>
      <c r="I14" s="9"/>
      <c r="J14" s="2" t="s">
        <v>24</v>
      </c>
      <c r="K14" s="5" t="s">
        <v>12</v>
      </c>
      <c r="L14" s="2" t="s">
        <v>20</v>
      </c>
      <c r="M14" s="5" t="s">
        <v>14</v>
      </c>
      <c r="N14" s="2" t="s">
        <v>11</v>
      </c>
      <c r="O14" s="5" t="s">
        <v>12</v>
      </c>
    </row>
    <row r="15" spans="1:15" ht="18" customHeight="1" x14ac:dyDescent="0.25">
      <c r="A15" s="9"/>
      <c r="B15" s="24"/>
      <c r="C15" s="24"/>
      <c r="D15" s="25"/>
      <c r="E15" s="25"/>
      <c r="F15" s="9"/>
      <c r="G15" s="9"/>
      <c r="H15" s="9"/>
      <c r="I15" s="9"/>
      <c r="J15" s="2" t="s">
        <v>25</v>
      </c>
      <c r="K15" s="5" t="s">
        <v>14</v>
      </c>
      <c r="L15" s="2" t="s">
        <v>21</v>
      </c>
      <c r="M15" s="5" t="s">
        <v>16</v>
      </c>
      <c r="N15" s="2" t="s">
        <v>13</v>
      </c>
      <c r="O15" s="5" t="s">
        <v>14</v>
      </c>
    </row>
    <row r="16" spans="1:15" ht="17.100000000000001" customHeight="1" x14ac:dyDescent="0.25">
      <c r="A16" s="9"/>
      <c r="B16" s="24"/>
      <c r="C16" s="24"/>
      <c r="D16" s="25"/>
      <c r="E16" s="25"/>
      <c r="F16" s="9"/>
      <c r="G16" s="9"/>
      <c r="H16" s="9"/>
      <c r="I16" s="9"/>
      <c r="J16" s="2" t="s">
        <v>26</v>
      </c>
      <c r="K16" s="5" t="s">
        <v>16</v>
      </c>
      <c r="L16" s="4"/>
      <c r="M16" s="6"/>
      <c r="N16" s="2" t="s">
        <v>15</v>
      </c>
      <c r="O16" s="5" t="s">
        <v>16</v>
      </c>
    </row>
    <row r="17" spans="1:15" x14ac:dyDescent="0.25">
      <c r="A17" s="9"/>
      <c r="B17" s="25"/>
      <c r="C17" s="25"/>
      <c r="D17" s="25"/>
      <c r="E17" s="25"/>
      <c r="F17" s="9"/>
      <c r="G17" s="9"/>
      <c r="H17" s="9"/>
      <c r="I17" s="9"/>
      <c r="J17" s="2"/>
      <c r="K17" s="5"/>
      <c r="L17" s="4"/>
      <c r="M17" s="6"/>
      <c r="N17" s="2" t="s">
        <v>17</v>
      </c>
      <c r="O17" s="7">
        <v>0.5</v>
      </c>
    </row>
    <row r="19" spans="1:15" x14ac:dyDescent="0.25">
      <c r="J19" s="4" t="s">
        <v>6</v>
      </c>
      <c r="K19" s="4" t="s">
        <v>5</v>
      </c>
      <c r="L19" s="4" t="s">
        <v>3</v>
      </c>
      <c r="M19" s="4"/>
      <c r="N19" s="4"/>
      <c r="O19" s="4"/>
    </row>
    <row r="20" spans="1:15" x14ac:dyDescent="0.25">
      <c r="J20" s="4" t="s">
        <v>181</v>
      </c>
      <c r="K20" s="4" t="s">
        <v>16</v>
      </c>
      <c r="L20" s="4" t="s">
        <v>158</v>
      </c>
      <c r="M20" s="4" t="s">
        <v>14</v>
      </c>
      <c r="N20" s="4" t="s">
        <v>7</v>
      </c>
      <c r="O20" s="4" t="s">
        <v>159</v>
      </c>
    </row>
    <row r="21" spans="1:15" x14ac:dyDescent="0.25">
      <c r="J21" s="4"/>
      <c r="K21" s="4"/>
      <c r="L21" s="4" t="s">
        <v>160</v>
      </c>
      <c r="M21" s="4" t="s">
        <v>161</v>
      </c>
      <c r="N21" s="4" t="s">
        <v>9</v>
      </c>
      <c r="O21" s="4" t="s">
        <v>14</v>
      </c>
    </row>
    <row r="22" spans="1:15" ht="39.6" customHeight="1" x14ac:dyDescent="0.25">
      <c r="J22" s="4"/>
      <c r="K22" s="4"/>
      <c r="L22" s="4"/>
      <c r="M22" s="4"/>
      <c r="N22" s="4" t="s">
        <v>11</v>
      </c>
      <c r="O22" s="4" t="s">
        <v>162</v>
      </c>
    </row>
    <row r="23" spans="1:15" x14ac:dyDescent="0.25">
      <c r="J23" s="4"/>
      <c r="K23" s="4"/>
      <c r="L23" s="4"/>
      <c r="M23" s="4"/>
      <c r="N23" s="4" t="s">
        <v>17</v>
      </c>
      <c r="O23" s="4">
        <v>0.5</v>
      </c>
    </row>
    <row r="24" spans="1:15" x14ac:dyDescent="0.25">
      <c r="J24" s="4"/>
      <c r="K24" s="4"/>
      <c r="L24" s="4"/>
      <c r="M24" s="4"/>
      <c r="N24" s="4"/>
      <c r="O24" s="4"/>
    </row>
    <row r="27" spans="1:15" x14ac:dyDescent="0.25">
      <c r="J27" s="1"/>
      <c r="K27" s="1"/>
    </row>
  </sheetData>
  <autoFilter ref="A1:O1" xr:uid="{00000000-0009-0000-0000-000002000000}">
    <sortState ref="A2:O7">
      <sortCondition descending="1" ref="I1"/>
    </sortState>
  </autoFilter>
  <sortState ref="A2:I25">
    <sortCondition descending="1" ref="I4"/>
  </sortState>
  <mergeCells count="4">
    <mergeCell ref="J10:O10"/>
    <mergeCell ref="J11:K11"/>
    <mergeCell ref="L11:M11"/>
    <mergeCell ref="N11:O1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5"/>
  <sheetViews>
    <sheetView zoomScale="80" zoomScaleNormal="80" workbookViewId="0">
      <selection activeCell="B4" sqref="B4"/>
    </sheetView>
  </sheetViews>
  <sheetFormatPr defaultRowHeight="15" x14ac:dyDescent="0.25"/>
  <cols>
    <col min="1" max="1" width="18.5703125" customWidth="1"/>
    <col min="2" max="2" width="24.42578125" style="20" customWidth="1"/>
    <col min="3" max="4" width="15.5703125" style="20" customWidth="1"/>
    <col min="5" max="5" width="9.140625" style="20" customWidth="1"/>
    <col min="6" max="6" width="20.140625" customWidth="1"/>
    <col min="7" max="7" width="10.5703125" customWidth="1"/>
    <col min="10" max="10" width="23.85546875" customWidth="1"/>
    <col min="14" max="14" width="11.42578125" customWidth="1"/>
  </cols>
  <sheetData>
    <row r="1" spans="1:15" ht="44.45" customHeight="1" x14ac:dyDescent="0.25">
      <c r="A1" s="41" t="s">
        <v>27</v>
      </c>
      <c r="B1" s="42" t="s">
        <v>0</v>
      </c>
      <c r="C1" s="27" t="s">
        <v>45</v>
      </c>
      <c r="D1" s="29" t="s">
        <v>1</v>
      </c>
      <c r="E1" s="27" t="s">
        <v>2</v>
      </c>
      <c r="F1" s="17" t="s">
        <v>6</v>
      </c>
      <c r="G1" s="17" t="s">
        <v>5</v>
      </c>
      <c r="H1" s="17" t="s">
        <v>3</v>
      </c>
      <c r="I1" s="16" t="s">
        <v>46</v>
      </c>
    </row>
    <row r="2" spans="1:15" s="57" customFormat="1" ht="81" customHeight="1" x14ac:dyDescent="0.25">
      <c r="A2" s="4"/>
      <c r="B2" s="76" t="s">
        <v>74</v>
      </c>
      <c r="C2" s="90">
        <v>38621</v>
      </c>
      <c r="D2" s="76" t="s">
        <v>30</v>
      </c>
      <c r="E2" s="76" t="s">
        <v>32</v>
      </c>
      <c r="F2" s="17">
        <f>2+2+2+2+1+1+1+1</f>
        <v>12</v>
      </c>
      <c r="G2" s="17">
        <f>2+1+2+2+0.5+3+3+2</f>
        <v>15.5</v>
      </c>
      <c r="H2" s="17">
        <f>5+5+4+5+2.5+4+5+2.5</f>
        <v>33</v>
      </c>
      <c r="I2" s="17">
        <f>F2+G2+H2</f>
        <v>60.5</v>
      </c>
    </row>
    <row r="3" spans="1:15" s="57" customFormat="1" ht="78.599999999999994" customHeight="1" x14ac:dyDescent="0.25">
      <c r="A3" s="8"/>
      <c r="B3" s="19" t="s">
        <v>182</v>
      </c>
      <c r="C3" s="75">
        <v>37006</v>
      </c>
      <c r="D3" s="71" t="s">
        <v>137</v>
      </c>
      <c r="E3" s="85" t="s">
        <v>192</v>
      </c>
      <c r="F3" s="4">
        <f>2+1</f>
        <v>3</v>
      </c>
      <c r="G3" s="4">
        <f>1+1</f>
        <v>2</v>
      </c>
      <c r="H3" s="4">
        <f>5+5</f>
        <v>10</v>
      </c>
      <c r="I3" s="4">
        <f>SUM(F3:H3)</f>
        <v>15</v>
      </c>
      <c r="J3" s="15"/>
      <c r="K3" s="15"/>
      <c r="L3" s="15"/>
      <c r="M3" s="15"/>
      <c r="N3" s="15"/>
      <c r="O3" s="15"/>
    </row>
    <row r="4" spans="1:15" s="53" customFormat="1" ht="78.599999999999994" customHeight="1" x14ac:dyDescent="0.25">
      <c r="A4" s="16"/>
      <c r="B4" s="76" t="s">
        <v>115</v>
      </c>
      <c r="C4" s="90">
        <v>35007</v>
      </c>
      <c r="D4" s="76" t="s">
        <v>101</v>
      </c>
      <c r="E4" s="95" t="s">
        <v>116</v>
      </c>
      <c r="F4" s="96">
        <f>1</f>
        <v>1</v>
      </c>
      <c r="G4" s="16">
        <f>3</f>
        <v>3</v>
      </c>
      <c r="H4" s="96">
        <f>5</f>
        <v>5</v>
      </c>
      <c r="I4" s="16">
        <f>F4+G4+H4</f>
        <v>9</v>
      </c>
    </row>
    <row r="5" spans="1:15" s="53" customFormat="1" ht="81" customHeight="1" x14ac:dyDescent="0.25">
      <c r="A5" s="9"/>
      <c r="B5" s="81" t="s">
        <v>149</v>
      </c>
      <c r="C5" s="82">
        <v>36231</v>
      </c>
      <c r="D5" s="83" t="s">
        <v>64</v>
      </c>
      <c r="E5" s="91" t="s">
        <v>94</v>
      </c>
      <c r="F5" s="84"/>
      <c r="G5" s="84"/>
      <c r="H5" s="84">
        <f>0.5</f>
        <v>0.5</v>
      </c>
      <c r="I5" s="36">
        <f>F5+G5+H5</f>
        <v>0.5</v>
      </c>
      <c r="J5" s="57"/>
      <c r="K5" s="57"/>
      <c r="L5" s="57"/>
      <c r="M5" s="57"/>
      <c r="N5" s="57"/>
      <c r="O5" s="57"/>
    </row>
    <row r="6" spans="1:15" s="53" customFormat="1" ht="78.599999999999994" customHeight="1" x14ac:dyDescent="0.25">
      <c r="A6" s="17"/>
      <c r="B6" s="34" t="s">
        <v>106</v>
      </c>
      <c r="C6" s="33">
        <v>35439</v>
      </c>
      <c r="D6" s="63" t="s">
        <v>30</v>
      </c>
      <c r="E6" s="61" t="s">
        <v>107</v>
      </c>
      <c r="F6" s="62"/>
      <c r="G6" s="31"/>
      <c r="H6" s="31"/>
      <c r="I6" s="36">
        <f>F6+G6+H6</f>
        <v>0</v>
      </c>
    </row>
    <row r="7" spans="1:15" s="10" customFormat="1" ht="78.599999999999994" customHeight="1" x14ac:dyDescent="0.25">
      <c r="A7" s="16"/>
      <c r="B7" s="34" t="s">
        <v>117</v>
      </c>
      <c r="C7" s="59">
        <v>37258</v>
      </c>
      <c r="D7" s="34" t="s">
        <v>30</v>
      </c>
      <c r="E7" s="61" t="s">
        <v>32</v>
      </c>
      <c r="F7" s="62"/>
      <c r="G7" s="31"/>
      <c r="H7" s="62"/>
      <c r="I7" s="36">
        <f>F7+G7+H7</f>
        <v>0</v>
      </c>
    </row>
    <row r="8" spans="1:15" s="15" customFormat="1" ht="80.099999999999994" customHeight="1" x14ac:dyDescent="0.25">
      <c r="A8" s="4"/>
      <c r="B8" s="23" t="s">
        <v>80</v>
      </c>
      <c r="C8" s="22">
        <v>36381</v>
      </c>
      <c r="D8" s="19" t="s">
        <v>64</v>
      </c>
      <c r="E8" s="28" t="s">
        <v>77</v>
      </c>
      <c r="F8" s="4"/>
      <c r="G8" s="4"/>
      <c r="H8" s="4"/>
      <c r="I8" s="36">
        <f>F8+G8+H8</f>
        <v>0</v>
      </c>
    </row>
    <row r="10" spans="1:15" x14ac:dyDescent="0.25">
      <c r="J10" s="97" t="s">
        <v>4</v>
      </c>
      <c r="K10" s="97"/>
      <c r="L10" s="97"/>
      <c r="M10" s="97"/>
      <c r="N10" s="97"/>
      <c r="O10" s="97"/>
    </row>
    <row r="11" spans="1:15" x14ac:dyDescent="0.25">
      <c r="J11" s="98" t="s">
        <v>6</v>
      </c>
      <c r="K11" s="98"/>
      <c r="L11" s="98" t="s">
        <v>5</v>
      </c>
      <c r="M11" s="98"/>
      <c r="N11" s="98" t="s">
        <v>3</v>
      </c>
      <c r="O11" s="98"/>
    </row>
    <row r="12" spans="1:15" x14ac:dyDescent="0.25">
      <c r="J12" s="2" t="s">
        <v>22</v>
      </c>
      <c r="K12" s="5" t="s">
        <v>8</v>
      </c>
      <c r="L12" s="2" t="s">
        <v>18</v>
      </c>
      <c r="M12" s="5" t="s">
        <v>8</v>
      </c>
      <c r="N12" s="2" t="s">
        <v>7</v>
      </c>
      <c r="O12" s="5" t="s">
        <v>8</v>
      </c>
    </row>
    <row r="13" spans="1:15" ht="39.6" customHeight="1" x14ac:dyDescent="0.25">
      <c r="J13" s="3" t="s">
        <v>23</v>
      </c>
      <c r="K13" s="5" t="s">
        <v>10</v>
      </c>
      <c r="L13" s="2" t="s">
        <v>19</v>
      </c>
      <c r="M13" s="5" t="s">
        <v>12</v>
      </c>
      <c r="N13" s="2" t="s">
        <v>9</v>
      </c>
      <c r="O13" s="5" t="s">
        <v>10</v>
      </c>
    </row>
    <row r="14" spans="1:15" x14ac:dyDescent="0.25">
      <c r="J14" s="2" t="s">
        <v>24</v>
      </c>
      <c r="K14" s="5" t="s">
        <v>12</v>
      </c>
      <c r="L14" s="2" t="s">
        <v>20</v>
      </c>
      <c r="M14" s="5" t="s">
        <v>14</v>
      </c>
      <c r="N14" s="2" t="s">
        <v>11</v>
      </c>
      <c r="O14" s="5" t="s">
        <v>12</v>
      </c>
    </row>
    <row r="15" spans="1:15" x14ac:dyDescent="0.25">
      <c r="J15" s="2" t="s">
        <v>25</v>
      </c>
      <c r="K15" s="5" t="s">
        <v>14</v>
      </c>
      <c r="L15" s="2" t="s">
        <v>21</v>
      </c>
      <c r="M15" s="5" t="s">
        <v>16</v>
      </c>
      <c r="N15" s="2"/>
      <c r="O15" s="5"/>
    </row>
    <row r="16" spans="1:15" x14ac:dyDescent="0.25">
      <c r="J16" s="2" t="s">
        <v>26</v>
      </c>
      <c r="K16" s="5" t="s">
        <v>16</v>
      </c>
      <c r="L16" s="4"/>
      <c r="M16" s="6"/>
      <c r="N16" s="2"/>
      <c r="O16" s="5"/>
    </row>
    <row r="17" spans="10:15" x14ac:dyDescent="0.25">
      <c r="J17" s="2"/>
      <c r="K17" s="5"/>
      <c r="L17" s="4"/>
      <c r="M17" s="6"/>
      <c r="N17" s="2" t="s">
        <v>17</v>
      </c>
      <c r="O17" s="7">
        <v>0.5</v>
      </c>
    </row>
    <row r="18" spans="10:15" x14ac:dyDescent="0.25">
      <c r="J18" s="1"/>
      <c r="K18" s="1"/>
    </row>
    <row r="20" spans="10:15" x14ac:dyDescent="0.25">
      <c r="J20" s="4" t="s">
        <v>6</v>
      </c>
      <c r="K20" s="4" t="s">
        <v>5</v>
      </c>
      <c r="L20" s="4" t="s">
        <v>3</v>
      </c>
      <c r="M20" s="4"/>
      <c r="N20" s="4"/>
      <c r="O20" s="4"/>
    </row>
    <row r="21" spans="10:15" x14ac:dyDescent="0.25">
      <c r="J21" s="4" t="s">
        <v>181</v>
      </c>
      <c r="K21" s="4" t="s">
        <v>16</v>
      </c>
      <c r="L21" s="4" t="s">
        <v>158</v>
      </c>
      <c r="M21" s="4" t="s">
        <v>14</v>
      </c>
      <c r="N21" s="4" t="s">
        <v>7</v>
      </c>
      <c r="O21" s="4" t="s">
        <v>159</v>
      </c>
    </row>
    <row r="22" spans="10:15" x14ac:dyDescent="0.25">
      <c r="J22" s="4"/>
      <c r="K22" s="4"/>
      <c r="L22" s="4" t="s">
        <v>160</v>
      </c>
      <c r="M22" s="4" t="s">
        <v>161</v>
      </c>
      <c r="N22" s="4" t="s">
        <v>9</v>
      </c>
      <c r="O22" s="4" t="s">
        <v>14</v>
      </c>
    </row>
    <row r="23" spans="10:15" x14ac:dyDescent="0.25">
      <c r="J23" s="4"/>
      <c r="K23" s="4"/>
      <c r="L23" s="4"/>
      <c r="M23" s="4"/>
      <c r="N23" s="4" t="s">
        <v>11</v>
      </c>
      <c r="O23" s="4" t="s">
        <v>162</v>
      </c>
    </row>
    <row r="24" spans="10:15" x14ac:dyDescent="0.25">
      <c r="J24" s="4"/>
      <c r="K24" s="4"/>
      <c r="L24" s="4"/>
      <c r="M24" s="4"/>
      <c r="N24" s="4" t="s">
        <v>17</v>
      </c>
      <c r="O24" s="4">
        <v>0.5</v>
      </c>
    </row>
    <row r="25" spans="10:15" x14ac:dyDescent="0.25">
      <c r="J25" s="4"/>
      <c r="K25" s="4"/>
      <c r="L25" s="4"/>
      <c r="M25" s="4"/>
      <c r="N25" s="4"/>
      <c r="O25" s="4"/>
    </row>
  </sheetData>
  <autoFilter ref="A1:O1" xr:uid="{00000000-0009-0000-0000-000003000000}">
    <sortState ref="A2:O8">
      <sortCondition descending="1" ref="I1"/>
    </sortState>
  </autoFilter>
  <sortState ref="A3:O8">
    <sortCondition descending="1" ref="I3:I8"/>
  </sortState>
  <mergeCells count="4">
    <mergeCell ref="J10:O10"/>
    <mergeCell ref="J11:K11"/>
    <mergeCell ref="L11:M11"/>
    <mergeCell ref="N11:O1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9"/>
  <sheetViews>
    <sheetView zoomScale="80" zoomScaleNormal="80" workbookViewId="0">
      <selection activeCell="B4" sqref="B4"/>
    </sheetView>
  </sheetViews>
  <sheetFormatPr defaultRowHeight="15" x14ac:dyDescent="0.25"/>
  <cols>
    <col min="1" max="1" width="17.42578125" customWidth="1"/>
    <col min="2" max="2" width="24.42578125" style="20" customWidth="1"/>
    <col min="3" max="3" width="16.85546875" style="20" customWidth="1"/>
    <col min="4" max="4" width="16.140625" style="20" customWidth="1"/>
    <col min="5" max="5" width="9.140625" style="20" customWidth="1"/>
    <col min="6" max="6" width="20.140625" customWidth="1"/>
    <col min="7" max="7" width="10.5703125" customWidth="1"/>
    <col min="10" max="10" width="23.85546875" customWidth="1"/>
    <col min="14" max="14" width="11.42578125" customWidth="1"/>
  </cols>
  <sheetData>
    <row r="1" spans="1:15" ht="44.45" customHeight="1" x14ac:dyDescent="0.25">
      <c r="A1" s="41" t="s">
        <v>27</v>
      </c>
      <c r="B1" s="42" t="s">
        <v>0</v>
      </c>
      <c r="C1" s="21" t="s">
        <v>45</v>
      </c>
      <c r="D1" s="27" t="s">
        <v>1</v>
      </c>
      <c r="E1" s="43" t="s">
        <v>2</v>
      </c>
      <c r="F1" s="17" t="s">
        <v>6</v>
      </c>
      <c r="G1" s="17" t="s">
        <v>5</v>
      </c>
      <c r="H1" s="17" t="s">
        <v>3</v>
      </c>
      <c r="I1" s="16" t="s">
        <v>46</v>
      </c>
    </row>
    <row r="2" spans="1:15" s="53" customFormat="1" ht="81" customHeight="1" x14ac:dyDescent="0.25">
      <c r="A2" s="31"/>
      <c r="B2" s="46" t="s">
        <v>48</v>
      </c>
      <c r="C2" s="92">
        <v>39059</v>
      </c>
      <c r="D2" s="93" t="s">
        <v>30</v>
      </c>
      <c r="E2" s="93" t="s">
        <v>32</v>
      </c>
      <c r="F2" s="17">
        <f>2+2+2+1+1+1+1+1+1</f>
        <v>12</v>
      </c>
      <c r="G2" s="17">
        <f>1+2+2+0.5+0.5+2+3+0.5+2</f>
        <v>13.5</v>
      </c>
      <c r="H2" s="17">
        <f>5+3+5+2.5+2.5+5+5+2.5+2.5</f>
        <v>33</v>
      </c>
      <c r="I2" s="17">
        <f t="shared" ref="I2:I19" si="0">F2+G2+H2</f>
        <v>58.5</v>
      </c>
      <c r="J2" s="30"/>
      <c r="K2" s="30"/>
      <c r="L2" s="30"/>
      <c r="M2" s="30"/>
      <c r="N2" s="30"/>
      <c r="O2" s="30"/>
    </row>
    <row r="3" spans="1:15" s="53" customFormat="1" ht="81" customHeight="1" x14ac:dyDescent="0.25">
      <c r="A3" s="31"/>
      <c r="B3" s="93" t="s">
        <v>70</v>
      </c>
      <c r="C3" s="92">
        <v>39588</v>
      </c>
      <c r="D3" s="46" t="s">
        <v>64</v>
      </c>
      <c r="E3" s="46" t="s">
        <v>65</v>
      </c>
      <c r="F3" s="17">
        <f>1+2+2+2+1</f>
        <v>8</v>
      </c>
      <c r="G3" s="17">
        <f>2+3+3+3+5</f>
        <v>16</v>
      </c>
      <c r="H3" s="17">
        <f>2.5+4+4+5+5</f>
        <v>20.5</v>
      </c>
      <c r="I3" s="17">
        <f t="shared" si="0"/>
        <v>44.5</v>
      </c>
    </row>
    <row r="4" spans="1:15" ht="81" customHeight="1" x14ac:dyDescent="0.25">
      <c r="A4" s="17"/>
      <c r="B4" s="76" t="s">
        <v>72</v>
      </c>
      <c r="C4" s="89">
        <v>39225</v>
      </c>
      <c r="D4" s="86" t="s">
        <v>64</v>
      </c>
      <c r="E4" s="86" t="s">
        <v>65</v>
      </c>
      <c r="F4" s="17">
        <f>1+2+2+2</f>
        <v>7</v>
      </c>
      <c r="G4" s="17">
        <f>2+5+5+3</f>
        <v>15</v>
      </c>
      <c r="H4" s="17">
        <f>2+5+5+5</f>
        <v>17</v>
      </c>
      <c r="I4" s="17">
        <f t="shared" si="0"/>
        <v>39</v>
      </c>
      <c r="J4" s="53"/>
      <c r="K4" s="53"/>
      <c r="L4" s="53"/>
      <c r="M4" s="53"/>
      <c r="N4" s="53"/>
      <c r="O4" s="53"/>
    </row>
    <row r="5" spans="1:15" s="30" customFormat="1" ht="78.599999999999994" customHeight="1" x14ac:dyDescent="0.25">
      <c r="A5" s="31"/>
      <c r="B5" s="45" t="s">
        <v>55</v>
      </c>
      <c r="C5" s="51">
        <v>39610</v>
      </c>
      <c r="D5" s="47" t="s">
        <v>30</v>
      </c>
      <c r="E5" s="47" t="s">
        <v>32</v>
      </c>
      <c r="F5" s="4">
        <f>2+1+2+1+1+1</f>
        <v>8</v>
      </c>
      <c r="G5" s="31">
        <f>3+0.5+2+0.5+3+2</f>
        <v>11</v>
      </c>
      <c r="H5" s="31">
        <f>5+2+5+2.5+3+2</f>
        <v>19.5</v>
      </c>
      <c r="I5" s="17">
        <f t="shared" si="0"/>
        <v>38.5</v>
      </c>
    </row>
    <row r="6" spans="1:15" s="30" customFormat="1" ht="80.099999999999994" customHeight="1" x14ac:dyDescent="0.25">
      <c r="A6" s="31"/>
      <c r="B6" s="32" t="s">
        <v>93</v>
      </c>
      <c r="C6" s="33">
        <v>39288</v>
      </c>
      <c r="D6" s="34" t="s">
        <v>89</v>
      </c>
      <c r="E6" s="34" t="s">
        <v>157</v>
      </c>
      <c r="F6" s="36">
        <f>1+2+2+1</f>
        <v>6</v>
      </c>
      <c r="G6" s="36">
        <f>2+2+2+3</f>
        <v>9</v>
      </c>
      <c r="H6" s="36">
        <f>1.5+3+5+4</f>
        <v>13.5</v>
      </c>
      <c r="I6" s="17">
        <f t="shared" si="0"/>
        <v>28.5</v>
      </c>
    </row>
    <row r="7" spans="1:15" s="30" customFormat="1" ht="78.599999999999994" customHeight="1" x14ac:dyDescent="0.3">
      <c r="A7" s="16"/>
      <c r="B7" s="32" t="s">
        <v>49</v>
      </c>
      <c r="C7" s="58">
        <v>39097</v>
      </c>
      <c r="D7" s="32" t="s">
        <v>30</v>
      </c>
      <c r="E7" s="32" t="s">
        <v>31</v>
      </c>
      <c r="F7" s="36">
        <f>2+2</f>
        <v>4</v>
      </c>
      <c r="G7" s="16">
        <f>5+5</f>
        <v>10</v>
      </c>
      <c r="H7" s="16">
        <f>4+4</f>
        <v>8</v>
      </c>
      <c r="I7" s="17">
        <f t="shared" si="0"/>
        <v>22</v>
      </c>
    </row>
    <row r="8" spans="1:15" s="30" customFormat="1" ht="80.099999999999994" customHeight="1" x14ac:dyDescent="0.25">
      <c r="A8" s="31"/>
      <c r="B8" s="32" t="s">
        <v>66</v>
      </c>
      <c r="C8" s="33">
        <v>40067</v>
      </c>
      <c r="D8" s="34" t="s">
        <v>30</v>
      </c>
      <c r="E8" s="23" t="s">
        <v>32</v>
      </c>
      <c r="F8" s="31">
        <f>2+2+1</f>
        <v>5</v>
      </c>
      <c r="G8" s="31">
        <f>3+3+2</f>
        <v>8</v>
      </c>
      <c r="H8" s="31">
        <f>3+3+2.5</f>
        <v>8.5</v>
      </c>
      <c r="I8" s="17">
        <f t="shared" si="0"/>
        <v>21.5</v>
      </c>
    </row>
    <row r="9" spans="1:15" s="30" customFormat="1" ht="80.099999999999994" customHeight="1" x14ac:dyDescent="0.25">
      <c r="A9" s="31"/>
      <c r="B9" s="47" t="s">
        <v>73</v>
      </c>
      <c r="C9" s="51">
        <v>39540</v>
      </c>
      <c r="D9" s="45" t="s">
        <v>30</v>
      </c>
      <c r="E9" s="45" t="s">
        <v>32</v>
      </c>
      <c r="F9" s="31">
        <f>2+1+0.5</f>
        <v>3.5</v>
      </c>
      <c r="G9" s="31">
        <f>3+3+1</f>
        <v>7</v>
      </c>
      <c r="H9" s="31">
        <f>5+0.5+5+0.5</f>
        <v>11</v>
      </c>
      <c r="I9" s="17">
        <f t="shared" si="0"/>
        <v>21.5</v>
      </c>
    </row>
    <row r="10" spans="1:15" s="15" customFormat="1" ht="78.599999999999994" customHeight="1" x14ac:dyDescent="0.25">
      <c r="A10" s="17"/>
      <c r="B10" s="47" t="s">
        <v>68</v>
      </c>
      <c r="C10" s="51">
        <v>39422</v>
      </c>
      <c r="D10" s="45" t="s">
        <v>30</v>
      </c>
      <c r="E10" s="47" t="s">
        <v>31</v>
      </c>
      <c r="F10" s="31">
        <f>2+1</f>
        <v>3</v>
      </c>
      <c r="G10" s="17">
        <f>5+5</f>
        <v>10</v>
      </c>
      <c r="H10" s="17">
        <f>3+4</f>
        <v>7</v>
      </c>
      <c r="I10" s="17">
        <f t="shared" si="0"/>
        <v>20</v>
      </c>
      <c r="J10" s="30"/>
      <c r="K10" s="30"/>
      <c r="L10" s="30"/>
      <c r="M10" s="30"/>
      <c r="N10" s="30"/>
      <c r="O10" s="30"/>
    </row>
    <row r="11" spans="1:15" s="15" customFormat="1" ht="78.599999999999994" customHeight="1" x14ac:dyDescent="0.25">
      <c r="A11" s="4"/>
      <c r="B11" s="23" t="s">
        <v>114</v>
      </c>
      <c r="C11" s="22">
        <v>38770</v>
      </c>
      <c r="D11" s="34" t="s">
        <v>89</v>
      </c>
      <c r="E11" s="34" t="s">
        <v>90</v>
      </c>
      <c r="F11" s="4">
        <f>2+2</f>
        <v>4</v>
      </c>
      <c r="G11" s="4">
        <f>1+1</f>
        <v>2</v>
      </c>
      <c r="H11" s="4">
        <f>4+5</f>
        <v>9</v>
      </c>
      <c r="I11" s="17">
        <f t="shared" si="0"/>
        <v>15</v>
      </c>
      <c r="J11" s="30"/>
      <c r="K11" s="30"/>
      <c r="L11" s="30"/>
      <c r="M11" s="30"/>
      <c r="N11" s="30"/>
      <c r="O11" s="30"/>
    </row>
    <row r="12" spans="1:15" s="15" customFormat="1" ht="78.599999999999994" customHeight="1" x14ac:dyDescent="0.25">
      <c r="A12" s="31"/>
      <c r="B12" s="47" t="s">
        <v>177</v>
      </c>
      <c r="C12" s="51">
        <v>39453</v>
      </c>
      <c r="D12" s="45" t="s">
        <v>28</v>
      </c>
      <c r="E12" s="45" t="s">
        <v>29</v>
      </c>
      <c r="F12" s="36">
        <f>1+1</f>
        <v>2</v>
      </c>
      <c r="G12" s="36">
        <f>0.5+1</f>
        <v>1.5</v>
      </c>
      <c r="H12" s="36">
        <f>2.5+4</f>
        <v>6.5</v>
      </c>
      <c r="I12" s="17">
        <f t="shared" si="0"/>
        <v>10</v>
      </c>
    </row>
    <row r="13" spans="1:15" s="15" customFormat="1" ht="78.599999999999994" customHeight="1" x14ac:dyDescent="0.25">
      <c r="A13" s="31"/>
      <c r="B13" s="47" t="s">
        <v>135</v>
      </c>
      <c r="C13" s="51">
        <v>39534</v>
      </c>
      <c r="D13" s="45" t="s">
        <v>172</v>
      </c>
      <c r="E13" s="45" t="s">
        <v>124</v>
      </c>
      <c r="F13" s="36">
        <f>2</f>
        <v>2</v>
      </c>
      <c r="G13" s="36">
        <f>1</f>
        <v>1</v>
      </c>
      <c r="H13" s="36">
        <f>5</f>
        <v>5</v>
      </c>
      <c r="I13" s="17">
        <f t="shared" si="0"/>
        <v>8</v>
      </c>
      <c r="J13" s="30"/>
      <c r="K13" s="30"/>
      <c r="L13" s="30"/>
      <c r="M13" s="30"/>
      <c r="N13" s="30"/>
      <c r="O13" s="30"/>
    </row>
    <row r="14" spans="1:15" ht="81" customHeight="1" x14ac:dyDescent="0.25">
      <c r="A14" s="31"/>
      <c r="B14" s="47" t="s">
        <v>173</v>
      </c>
      <c r="C14" s="51">
        <v>39048</v>
      </c>
      <c r="D14" s="23" t="s">
        <v>30</v>
      </c>
      <c r="E14" s="45" t="s">
        <v>174</v>
      </c>
      <c r="F14" s="36">
        <f>2</f>
        <v>2</v>
      </c>
      <c r="G14" s="36">
        <f>2</f>
        <v>2</v>
      </c>
      <c r="H14" s="36">
        <f>4</f>
        <v>4</v>
      </c>
      <c r="I14" s="17">
        <f t="shared" si="0"/>
        <v>8</v>
      </c>
      <c r="J14" s="30"/>
      <c r="K14" s="30"/>
      <c r="L14" s="30"/>
      <c r="M14" s="30"/>
      <c r="N14" s="30"/>
      <c r="O14" s="30"/>
    </row>
    <row r="15" spans="1:15" s="30" customFormat="1" ht="80.099999999999994" customHeight="1" x14ac:dyDescent="0.25">
      <c r="A15" s="4"/>
      <c r="B15" s="19" t="s">
        <v>199</v>
      </c>
      <c r="C15" s="18">
        <v>39346</v>
      </c>
      <c r="D15" s="19" t="s">
        <v>30</v>
      </c>
      <c r="E15" s="19" t="s">
        <v>32</v>
      </c>
      <c r="F15" s="4">
        <f>1+0.5</f>
        <v>1.5</v>
      </c>
      <c r="G15" s="4">
        <f>1+0</f>
        <v>1</v>
      </c>
      <c r="H15" s="4">
        <f>5+0.5</f>
        <v>5.5</v>
      </c>
      <c r="I15" s="17">
        <f t="shared" si="0"/>
        <v>8</v>
      </c>
    </row>
    <row r="16" spans="1:15" s="30" customFormat="1" ht="80.099999999999994" customHeight="1" x14ac:dyDescent="0.25">
      <c r="A16" s="31"/>
      <c r="B16" s="47" t="s">
        <v>91</v>
      </c>
      <c r="C16" s="51">
        <v>39279</v>
      </c>
      <c r="D16" s="45" t="s">
        <v>28</v>
      </c>
      <c r="E16" s="45" t="s">
        <v>29</v>
      </c>
      <c r="F16" s="36">
        <f>1</f>
        <v>1</v>
      </c>
      <c r="G16" s="36">
        <f>2</f>
        <v>2</v>
      </c>
      <c r="H16" s="36">
        <f>2.5</f>
        <v>2.5</v>
      </c>
      <c r="I16" s="17">
        <f t="shared" si="0"/>
        <v>5.5</v>
      </c>
    </row>
    <row r="17" spans="1:15" s="30" customFormat="1" ht="80.099999999999994" customHeight="1" x14ac:dyDescent="0.25">
      <c r="A17" s="31"/>
      <c r="B17" s="47" t="s">
        <v>92</v>
      </c>
      <c r="C17" s="51">
        <v>39624</v>
      </c>
      <c r="D17" s="45" t="s">
        <v>89</v>
      </c>
      <c r="E17" s="45" t="s">
        <v>157</v>
      </c>
      <c r="F17" s="36"/>
      <c r="G17" s="31"/>
      <c r="H17" s="31"/>
      <c r="I17" s="17">
        <f t="shared" si="0"/>
        <v>0</v>
      </c>
    </row>
    <row r="18" spans="1:15" s="30" customFormat="1" ht="80.099999999999994" customHeight="1" x14ac:dyDescent="0.25">
      <c r="A18" s="36"/>
      <c r="B18" s="47" t="s">
        <v>103</v>
      </c>
      <c r="C18" s="51">
        <v>39362</v>
      </c>
      <c r="D18" s="45" t="s">
        <v>101</v>
      </c>
      <c r="E18" s="52" t="s">
        <v>100</v>
      </c>
      <c r="F18" s="36"/>
      <c r="G18" s="31"/>
      <c r="H18" s="31"/>
      <c r="I18" s="17">
        <f t="shared" si="0"/>
        <v>0</v>
      </c>
      <c r="J18" s="15"/>
      <c r="K18" s="15"/>
      <c r="L18" s="15"/>
      <c r="M18" s="15"/>
      <c r="N18" s="15"/>
      <c r="O18" s="15"/>
    </row>
    <row r="19" spans="1:15" s="30" customFormat="1" ht="80.099999999999994" customHeight="1" x14ac:dyDescent="0.25">
      <c r="A19" s="31"/>
      <c r="B19" s="47" t="s">
        <v>54</v>
      </c>
      <c r="C19" s="51">
        <v>39498</v>
      </c>
      <c r="D19" s="45" t="s">
        <v>28</v>
      </c>
      <c r="E19" s="45" t="s">
        <v>29</v>
      </c>
      <c r="F19" s="31"/>
      <c r="G19" s="31"/>
      <c r="H19" s="36"/>
      <c r="I19" s="17">
        <f t="shared" si="0"/>
        <v>0</v>
      </c>
      <c r="J19" s="15"/>
      <c r="K19" s="15"/>
      <c r="L19" s="15"/>
      <c r="M19" s="15"/>
      <c r="N19" s="15"/>
      <c r="O19" s="15"/>
    </row>
    <row r="20" spans="1:15" s="30" customFormat="1" ht="80.099999999999994" customHeight="1" x14ac:dyDescent="0.25">
      <c r="A20" s="31"/>
      <c r="B20" s="45" t="s">
        <v>41</v>
      </c>
      <c r="C20" s="51">
        <v>39427</v>
      </c>
      <c r="D20" s="47" t="s">
        <v>30</v>
      </c>
      <c r="E20" s="47" t="s">
        <v>32</v>
      </c>
      <c r="F20" s="31"/>
      <c r="G20" s="31"/>
      <c r="H20" s="31"/>
      <c r="I20" s="17">
        <f t="shared" ref="I20:I21" si="1">F20+G20+H20</f>
        <v>0</v>
      </c>
    </row>
    <row r="21" spans="1:15" s="30" customFormat="1" ht="80.099999999999994" customHeight="1" x14ac:dyDescent="0.25">
      <c r="A21" s="4"/>
      <c r="B21" s="23" t="s">
        <v>96</v>
      </c>
      <c r="C21" s="22">
        <v>39150</v>
      </c>
      <c r="D21" s="34" t="s">
        <v>89</v>
      </c>
      <c r="E21" s="34" t="s">
        <v>90</v>
      </c>
      <c r="F21" s="4"/>
      <c r="G21" s="4"/>
      <c r="H21" s="4"/>
      <c r="I21" s="17">
        <f t="shared" si="1"/>
        <v>0</v>
      </c>
    </row>
    <row r="22" spans="1:15" s="30" customFormat="1" ht="80.099999999999994" customHeight="1" x14ac:dyDescent="0.25">
      <c r="A22" s="37"/>
      <c r="B22" s="49"/>
      <c r="C22" s="65"/>
      <c r="D22" s="48"/>
      <c r="E22" s="48"/>
      <c r="F22" s="66"/>
      <c r="G22" s="66"/>
      <c r="H22" s="66"/>
      <c r="I22" s="66"/>
    </row>
    <row r="23" spans="1:15" s="10" customFormat="1" x14ac:dyDescent="0.25">
      <c r="A23" s="9"/>
      <c r="B23" s="24"/>
      <c r="C23" s="24"/>
      <c r="D23" s="25"/>
      <c r="E23" s="25"/>
      <c r="F23" s="9"/>
      <c r="G23" s="9"/>
      <c r="H23" s="9"/>
      <c r="I23" s="9"/>
    </row>
    <row r="24" spans="1:15" x14ac:dyDescent="0.25">
      <c r="J24" s="97" t="s">
        <v>4</v>
      </c>
      <c r="K24" s="97"/>
      <c r="L24" s="97"/>
      <c r="M24" s="97"/>
      <c r="N24" s="97"/>
      <c r="O24" s="97"/>
    </row>
    <row r="25" spans="1:15" x14ac:dyDescent="0.25">
      <c r="J25" s="98" t="s">
        <v>6</v>
      </c>
      <c r="K25" s="98"/>
      <c r="L25" s="98" t="s">
        <v>5</v>
      </c>
      <c r="M25" s="98"/>
      <c r="N25" s="98" t="s">
        <v>3</v>
      </c>
      <c r="O25" s="98"/>
    </row>
    <row r="26" spans="1:15" x14ac:dyDescent="0.25">
      <c r="J26" s="2" t="s">
        <v>22</v>
      </c>
      <c r="K26" s="5" t="s">
        <v>8</v>
      </c>
      <c r="L26" s="2" t="s">
        <v>18</v>
      </c>
      <c r="M26" s="5" t="s">
        <v>8</v>
      </c>
      <c r="N26" s="2" t="s">
        <v>7</v>
      </c>
      <c r="O26" s="5" t="s">
        <v>8</v>
      </c>
    </row>
    <row r="27" spans="1:15" ht="39.6" customHeight="1" x14ac:dyDescent="0.25">
      <c r="J27" s="3" t="s">
        <v>23</v>
      </c>
      <c r="K27" s="5" t="s">
        <v>10</v>
      </c>
      <c r="L27" s="2" t="s">
        <v>19</v>
      </c>
      <c r="M27" s="5" t="s">
        <v>12</v>
      </c>
      <c r="N27" s="2" t="s">
        <v>9</v>
      </c>
      <c r="O27" s="5" t="s">
        <v>10</v>
      </c>
    </row>
    <row r="28" spans="1:15" x14ac:dyDescent="0.25">
      <c r="J28" s="2" t="s">
        <v>24</v>
      </c>
      <c r="K28" s="5" t="s">
        <v>12</v>
      </c>
      <c r="L28" s="2" t="s">
        <v>20</v>
      </c>
      <c r="M28" s="5" t="s">
        <v>14</v>
      </c>
      <c r="N28" s="2" t="s">
        <v>11</v>
      </c>
      <c r="O28" s="5" t="s">
        <v>12</v>
      </c>
    </row>
    <row r="29" spans="1:15" x14ac:dyDescent="0.25">
      <c r="J29" s="2" t="s">
        <v>25</v>
      </c>
      <c r="K29" s="5" t="s">
        <v>14</v>
      </c>
      <c r="L29" s="2" t="s">
        <v>21</v>
      </c>
      <c r="M29" s="5" t="s">
        <v>16</v>
      </c>
      <c r="N29" s="2"/>
      <c r="O29" s="5"/>
    </row>
    <row r="30" spans="1:15" x14ac:dyDescent="0.25">
      <c r="J30" s="2" t="s">
        <v>26</v>
      </c>
      <c r="K30" s="5" t="s">
        <v>16</v>
      </c>
      <c r="L30" s="4"/>
      <c r="M30" s="6"/>
      <c r="N30" s="2"/>
      <c r="O30" s="5"/>
    </row>
    <row r="31" spans="1:15" x14ac:dyDescent="0.25">
      <c r="J31" s="2"/>
      <c r="K31" s="5"/>
      <c r="L31" s="4"/>
      <c r="M31" s="6"/>
      <c r="N31" s="2" t="s">
        <v>17</v>
      </c>
      <c r="O31" s="7">
        <v>0.5</v>
      </c>
    </row>
    <row r="32" spans="1:15" x14ac:dyDescent="0.25">
      <c r="J32" s="1"/>
      <c r="K32" s="1"/>
    </row>
    <row r="34" spans="10:15" x14ac:dyDescent="0.25">
      <c r="J34" s="4" t="s">
        <v>6</v>
      </c>
      <c r="K34" s="4" t="s">
        <v>5</v>
      </c>
      <c r="L34" s="4" t="s">
        <v>3</v>
      </c>
      <c r="M34" s="4"/>
      <c r="N34" s="4"/>
      <c r="O34" s="4"/>
    </row>
    <row r="35" spans="10:15" x14ac:dyDescent="0.25">
      <c r="J35" s="4" t="s">
        <v>181</v>
      </c>
      <c r="K35" s="4" t="s">
        <v>16</v>
      </c>
      <c r="L35" s="4" t="s">
        <v>158</v>
      </c>
      <c r="M35" s="4" t="s">
        <v>14</v>
      </c>
      <c r="N35" s="4" t="s">
        <v>7</v>
      </c>
      <c r="O35" s="4" t="s">
        <v>159</v>
      </c>
    </row>
    <row r="36" spans="10:15" x14ac:dyDescent="0.25">
      <c r="J36" s="4"/>
      <c r="K36" s="4"/>
      <c r="L36" s="4" t="s">
        <v>160</v>
      </c>
      <c r="M36" s="4" t="s">
        <v>161</v>
      </c>
      <c r="N36" s="4" t="s">
        <v>9</v>
      </c>
      <c r="O36" s="4" t="s">
        <v>14</v>
      </c>
    </row>
    <row r="37" spans="10:15" x14ac:dyDescent="0.25">
      <c r="J37" s="4"/>
      <c r="K37" s="4"/>
      <c r="L37" s="4"/>
      <c r="M37" s="4"/>
      <c r="N37" s="4" t="s">
        <v>11</v>
      </c>
      <c r="O37" s="4" t="s">
        <v>162</v>
      </c>
    </row>
    <row r="38" spans="10:15" x14ac:dyDescent="0.25">
      <c r="J38" s="4"/>
      <c r="K38" s="4"/>
      <c r="L38" s="4"/>
      <c r="M38" s="4"/>
      <c r="N38" s="4" t="s">
        <v>17</v>
      </c>
      <c r="O38" s="4">
        <v>0.5</v>
      </c>
    </row>
    <row r="39" spans="10:15" x14ac:dyDescent="0.25">
      <c r="J39" s="4"/>
      <c r="K39" s="4"/>
      <c r="L39" s="4"/>
      <c r="M39" s="4"/>
      <c r="N39" s="4"/>
      <c r="O39" s="4"/>
    </row>
  </sheetData>
  <autoFilter ref="A1:O1" xr:uid="{00000000-0009-0000-0000-000004000000}">
    <sortState ref="A2:O21">
      <sortCondition descending="1" ref="I1"/>
    </sortState>
  </autoFilter>
  <sortState ref="A2:O19">
    <sortCondition descending="1" ref="I2:I19"/>
  </sortState>
  <mergeCells count="4">
    <mergeCell ref="J24:O24"/>
    <mergeCell ref="J25:K25"/>
    <mergeCell ref="L25:M25"/>
    <mergeCell ref="N25:O25"/>
  </mergeCells>
  <conditionalFormatting sqref="B15">
    <cfRule type="duplicateValues" dxfId="102" priority="72" stopIfTrue="1"/>
    <cfRule type="duplicateValues" dxfId="101" priority="73" stopIfTrue="1"/>
    <cfRule type="duplicateValues" dxfId="100" priority="74" stopIfTrue="1"/>
    <cfRule type="duplicateValues" dxfId="99" priority="75" stopIfTrue="1"/>
    <cfRule type="duplicateValues" dxfId="98" priority="76" stopIfTrue="1"/>
    <cfRule type="duplicateValues" dxfId="97" priority="77" stopIfTrue="1"/>
  </conditionalFormatting>
  <conditionalFormatting sqref="B16">
    <cfRule type="duplicateValues" dxfId="96" priority="66" stopIfTrue="1"/>
    <cfRule type="duplicateValues" dxfId="95" priority="67" stopIfTrue="1"/>
    <cfRule type="duplicateValues" dxfId="94" priority="68" stopIfTrue="1"/>
    <cfRule type="duplicateValues" dxfId="93" priority="69" stopIfTrue="1"/>
    <cfRule type="duplicateValues" dxfId="92" priority="70" stopIfTrue="1"/>
    <cfRule type="duplicateValues" dxfId="91" priority="71" stopIfTrue="1"/>
  </conditionalFormatting>
  <conditionalFormatting sqref="B17">
    <cfRule type="duplicateValues" dxfId="90" priority="60" stopIfTrue="1"/>
    <cfRule type="duplicateValues" dxfId="89" priority="61" stopIfTrue="1"/>
    <cfRule type="duplicateValues" dxfId="88" priority="62" stopIfTrue="1"/>
    <cfRule type="duplicateValues" dxfId="87" priority="63" stopIfTrue="1"/>
    <cfRule type="duplicateValues" dxfId="86" priority="64" stopIfTrue="1"/>
    <cfRule type="duplicateValues" dxfId="85" priority="65" stopIfTrue="1"/>
  </conditionalFormatting>
  <conditionalFormatting sqref="B18">
    <cfRule type="duplicateValues" dxfId="84" priority="54" stopIfTrue="1"/>
    <cfRule type="duplicateValues" dxfId="83" priority="55" stopIfTrue="1"/>
    <cfRule type="duplicateValues" dxfId="82" priority="56" stopIfTrue="1"/>
    <cfRule type="duplicateValues" dxfId="81" priority="57" stopIfTrue="1"/>
    <cfRule type="duplicateValues" dxfId="80" priority="58" stopIfTrue="1"/>
    <cfRule type="duplicateValues" dxfId="79" priority="59" stopIfTrue="1"/>
  </conditionalFormatting>
  <conditionalFormatting sqref="B19">
    <cfRule type="duplicateValues" dxfId="78" priority="48" stopIfTrue="1"/>
    <cfRule type="duplicateValues" dxfId="77" priority="49" stopIfTrue="1"/>
    <cfRule type="duplicateValues" dxfId="76" priority="50" stopIfTrue="1"/>
    <cfRule type="duplicateValues" dxfId="75" priority="51" stopIfTrue="1"/>
    <cfRule type="duplicateValues" dxfId="74" priority="52" stopIfTrue="1"/>
    <cfRule type="duplicateValues" dxfId="73" priority="53" stopIfTrue="1"/>
  </conditionalFormatting>
  <conditionalFormatting sqref="B13">
    <cfRule type="duplicateValues" dxfId="72" priority="41" stopIfTrue="1"/>
  </conditionalFormatting>
  <conditionalFormatting sqref="B11">
    <cfRule type="duplicateValues" dxfId="71" priority="40" stopIfTrue="1"/>
  </conditionalFormatting>
  <conditionalFormatting sqref="B12">
    <cfRule type="duplicateValues" dxfId="70" priority="39" stopIfTrue="1"/>
  </conditionalFormatting>
  <conditionalFormatting sqref="B10">
    <cfRule type="duplicateValues" dxfId="69" priority="38" stopIfTrue="1"/>
  </conditionalFormatting>
  <conditionalFormatting sqref="B7">
    <cfRule type="duplicateValues" dxfId="68" priority="32" stopIfTrue="1"/>
    <cfRule type="duplicateValues" dxfId="67" priority="33" stopIfTrue="1"/>
    <cfRule type="duplicateValues" dxfId="66" priority="34" stopIfTrue="1"/>
    <cfRule type="duplicateValues" dxfId="65" priority="35" stopIfTrue="1"/>
    <cfRule type="duplicateValues" dxfId="64" priority="36" stopIfTrue="1"/>
    <cfRule type="duplicateValues" dxfId="63" priority="37" stopIfTrue="1"/>
  </conditionalFormatting>
  <conditionalFormatting sqref="B9">
    <cfRule type="duplicateValues" dxfId="62" priority="26" stopIfTrue="1"/>
    <cfRule type="duplicateValues" dxfId="61" priority="27" stopIfTrue="1"/>
    <cfRule type="duplicateValues" dxfId="60" priority="28" stopIfTrue="1"/>
    <cfRule type="duplicateValues" dxfId="59" priority="29" stopIfTrue="1"/>
    <cfRule type="duplicateValues" dxfId="58" priority="30" stopIfTrue="1"/>
    <cfRule type="duplicateValues" dxfId="57" priority="31" stopIfTrue="1"/>
  </conditionalFormatting>
  <conditionalFormatting sqref="B8">
    <cfRule type="duplicateValues" dxfId="56" priority="20" stopIfTrue="1"/>
    <cfRule type="duplicateValues" dxfId="55" priority="21" stopIfTrue="1"/>
    <cfRule type="duplicateValues" dxfId="54" priority="22" stopIfTrue="1"/>
    <cfRule type="duplicateValues" dxfId="53" priority="23" stopIfTrue="1"/>
    <cfRule type="duplicateValues" dxfId="52" priority="24" stopIfTrue="1"/>
    <cfRule type="duplicateValues" dxfId="51" priority="25" stopIfTrue="1"/>
  </conditionalFormatting>
  <conditionalFormatting sqref="B6">
    <cfRule type="duplicateValues" dxfId="50" priority="14" stopIfTrue="1"/>
    <cfRule type="duplicateValues" dxfId="49" priority="15" stopIfTrue="1"/>
    <cfRule type="duplicateValues" dxfId="48" priority="16" stopIfTrue="1"/>
    <cfRule type="duplicateValues" dxfId="47" priority="17" stopIfTrue="1"/>
    <cfRule type="duplicateValues" dxfId="46" priority="18" stopIfTrue="1"/>
    <cfRule type="duplicateValues" dxfId="45" priority="19" stopIfTrue="1"/>
  </conditionalFormatting>
  <conditionalFormatting sqref="B5">
    <cfRule type="duplicateValues" dxfId="44" priority="8" stopIfTrue="1"/>
    <cfRule type="duplicateValues" dxfId="43" priority="9" stopIfTrue="1"/>
    <cfRule type="duplicateValues" dxfId="42" priority="10" stopIfTrue="1"/>
    <cfRule type="duplicateValues" dxfId="41" priority="11" stopIfTrue="1"/>
    <cfRule type="duplicateValues" dxfId="40" priority="12" stopIfTrue="1"/>
    <cfRule type="duplicateValues" dxfId="39" priority="13" stopIfTrue="1"/>
  </conditionalFormatting>
  <conditionalFormatting sqref="B20 B22">
    <cfRule type="duplicateValues" dxfId="38" priority="127" stopIfTrue="1"/>
    <cfRule type="duplicateValues" dxfId="37" priority="128" stopIfTrue="1"/>
    <cfRule type="duplicateValues" dxfId="36" priority="129" stopIfTrue="1"/>
    <cfRule type="duplicateValues" dxfId="35" priority="130" stopIfTrue="1"/>
    <cfRule type="duplicateValues" dxfId="34" priority="131" stopIfTrue="1"/>
    <cfRule type="duplicateValues" dxfId="33" priority="132" stopIfTrue="1"/>
  </conditionalFormatting>
  <conditionalFormatting sqref="B21">
    <cfRule type="duplicateValues" dxfId="32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92"/>
  <sheetViews>
    <sheetView zoomScale="76" zoomScaleNormal="76" workbookViewId="0">
      <selection activeCell="B4" sqref="B4"/>
    </sheetView>
  </sheetViews>
  <sheetFormatPr defaultColWidth="8.85546875" defaultRowHeight="15.75" x14ac:dyDescent="0.25"/>
  <cols>
    <col min="1" max="1" width="18.85546875" style="30" customWidth="1"/>
    <col min="2" max="2" width="24.42578125" style="50" customWidth="1"/>
    <col min="3" max="3" width="16.85546875" style="73" customWidth="1"/>
    <col min="4" max="4" width="12" style="73" customWidth="1"/>
    <col min="5" max="5" width="12.42578125" style="73" customWidth="1"/>
    <col min="6" max="6" width="20.140625" style="30" customWidth="1"/>
    <col min="7" max="7" width="10.5703125" style="30" customWidth="1"/>
    <col min="8" max="8" width="8.85546875" style="30"/>
    <col min="9" max="9" width="7.7109375" style="30" bestFit="1" customWidth="1"/>
    <col min="10" max="10" width="23.85546875" style="30" customWidth="1"/>
    <col min="11" max="13" width="8.85546875" style="30"/>
    <col min="14" max="14" width="11.42578125" style="30" customWidth="1"/>
    <col min="15" max="16384" width="8.85546875" style="30"/>
  </cols>
  <sheetData>
    <row r="1" spans="1:15" s="73" customFormat="1" ht="44.45" customHeight="1" x14ac:dyDescent="0.25">
      <c r="A1" s="68" t="s">
        <v>27</v>
      </c>
      <c r="B1" s="46" t="s">
        <v>0</v>
      </c>
      <c r="C1" s="68" t="s">
        <v>45</v>
      </c>
      <c r="D1" s="68" t="s">
        <v>1</v>
      </c>
      <c r="E1" s="68" t="s">
        <v>2</v>
      </c>
      <c r="F1" s="68" t="s">
        <v>6</v>
      </c>
      <c r="G1" s="68" t="s">
        <v>5</v>
      </c>
      <c r="H1" s="68" t="s">
        <v>3</v>
      </c>
      <c r="I1" s="76" t="s">
        <v>46</v>
      </c>
    </row>
    <row r="2" spans="1:15" s="53" customFormat="1" ht="80.099999999999994" customHeight="1" x14ac:dyDescent="0.25">
      <c r="A2" s="31"/>
      <c r="B2" s="93" t="s">
        <v>36</v>
      </c>
      <c r="C2" s="90">
        <v>40208</v>
      </c>
      <c r="D2" s="76" t="s">
        <v>30</v>
      </c>
      <c r="E2" s="76" t="s">
        <v>32</v>
      </c>
      <c r="F2" s="16">
        <f>2+1+2+2+1</f>
        <v>8</v>
      </c>
      <c r="G2" s="16">
        <f>3+2+3+2+2</f>
        <v>12</v>
      </c>
      <c r="H2" s="16">
        <f>5+2.5+5+2.5+0.5+2.5+0.5</f>
        <v>18.5</v>
      </c>
      <c r="I2" s="17">
        <f t="shared" ref="I2:I8" si="0">F2+G2+H2</f>
        <v>38.5</v>
      </c>
    </row>
    <row r="3" spans="1:15" s="53" customFormat="1" ht="80.099999999999994" customHeight="1" x14ac:dyDescent="0.25">
      <c r="A3" s="16"/>
      <c r="B3" s="86" t="s">
        <v>60</v>
      </c>
      <c r="C3" s="89">
        <v>41353</v>
      </c>
      <c r="D3" s="86" t="s">
        <v>64</v>
      </c>
      <c r="E3" s="86" t="s">
        <v>65</v>
      </c>
      <c r="F3" s="17">
        <f>1+2+2+1</f>
        <v>6</v>
      </c>
      <c r="G3" s="17">
        <f>2+3+3+3</f>
        <v>11</v>
      </c>
      <c r="H3" s="17">
        <f>2.5+5+4+4</f>
        <v>15.5</v>
      </c>
      <c r="I3" s="17">
        <f t="shared" si="0"/>
        <v>32.5</v>
      </c>
    </row>
    <row r="4" spans="1:15" s="53" customFormat="1" ht="80.099999999999994" customHeight="1" x14ac:dyDescent="0.25">
      <c r="A4" s="31"/>
      <c r="B4" s="93" t="s">
        <v>71</v>
      </c>
      <c r="C4" s="89">
        <v>40058</v>
      </c>
      <c r="D4" s="86" t="s">
        <v>64</v>
      </c>
      <c r="E4" s="86" t="s">
        <v>65</v>
      </c>
      <c r="F4" s="16">
        <f>1+2+1</f>
        <v>4</v>
      </c>
      <c r="G4" s="17">
        <f>2+3+3</f>
        <v>8</v>
      </c>
      <c r="H4" s="17">
        <f>2+4+5</f>
        <v>11</v>
      </c>
      <c r="I4" s="17">
        <f t="shared" si="0"/>
        <v>23</v>
      </c>
    </row>
    <row r="5" spans="1:15" ht="80.099999999999994" customHeight="1" x14ac:dyDescent="0.25">
      <c r="A5" s="31"/>
      <c r="B5" s="47" t="s">
        <v>102</v>
      </c>
      <c r="C5" s="33">
        <v>40823</v>
      </c>
      <c r="D5" s="34" t="s">
        <v>64</v>
      </c>
      <c r="E5" s="34" t="s">
        <v>77</v>
      </c>
      <c r="F5" s="31">
        <f>2+1</f>
        <v>3</v>
      </c>
      <c r="G5" s="31">
        <f>1+1</f>
        <v>2</v>
      </c>
      <c r="H5" s="31">
        <f>0.5+5+5</f>
        <v>10.5</v>
      </c>
      <c r="I5" s="17">
        <f t="shared" si="0"/>
        <v>15.5</v>
      </c>
      <c r="J5" s="15"/>
      <c r="K5" s="15"/>
      <c r="L5" s="15"/>
      <c r="M5" s="15"/>
      <c r="N5" s="15"/>
      <c r="O5" s="15"/>
    </row>
    <row r="6" spans="1:15" ht="80.099999999999994" customHeight="1" x14ac:dyDescent="0.25">
      <c r="A6" s="4"/>
      <c r="B6" s="19" t="s">
        <v>34</v>
      </c>
      <c r="C6" s="33">
        <v>41007</v>
      </c>
      <c r="D6" s="32" t="s">
        <v>30</v>
      </c>
      <c r="E6" s="32" t="s">
        <v>31</v>
      </c>
      <c r="F6" s="8">
        <f>2+2</f>
        <v>4</v>
      </c>
      <c r="G6" s="4">
        <f>2+2</f>
        <v>4</v>
      </c>
      <c r="H6" s="4">
        <f>4+3</f>
        <v>7</v>
      </c>
      <c r="I6" s="17">
        <f t="shared" si="0"/>
        <v>15</v>
      </c>
    </row>
    <row r="7" spans="1:15" ht="80.099999999999994" customHeight="1" x14ac:dyDescent="0.25">
      <c r="A7" s="8"/>
      <c r="B7" s="45" t="s">
        <v>194</v>
      </c>
      <c r="C7" s="33">
        <v>39827</v>
      </c>
      <c r="D7" s="34" t="s">
        <v>123</v>
      </c>
      <c r="E7" s="34" t="s">
        <v>124</v>
      </c>
      <c r="F7" s="4">
        <f>2+1</f>
        <v>3</v>
      </c>
      <c r="G7" s="4">
        <f>1+1</f>
        <v>2</v>
      </c>
      <c r="H7" s="4">
        <f>5+5</f>
        <v>10</v>
      </c>
      <c r="I7" s="17">
        <f t="shared" si="0"/>
        <v>15</v>
      </c>
    </row>
    <row r="8" spans="1:15" ht="80.099999999999994" customHeight="1" x14ac:dyDescent="0.25">
      <c r="A8" s="31"/>
      <c r="B8" s="47" t="s">
        <v>57</v>
      </c>
      <c r="C8" s="33">
        <v>39980</v>
      </c>
      <c r="D8" s="34" t="s">
        <v>28</v>
      </c>
      <c r="E8" s="34" t="s">
        <v>29</v>
      </c>
      <c r="F8" s="31">
        <f>2+1</f>
        <v>3</v>
      </c>
      <c r="G8" s="36">
        <f>2+2</f>
        <v>4</v>
      </c>
      <c r="H8" s="36">
        <f>3+5</f>
        <v>8</v>
      </c>
      <c r="I8" s="17">
        <f t="shared" si="0"/>
        <v>15</v>
      </c>
    </row>
    <row r="9" spans="1:15" ht="80.099999999999994" customHeight="1" x14ac:dyDescent="0.25">
      <c r="A9" s="31"/>
      <c r="B9" s="47" t="s">
        <v>144</v>
      </c>
      <c r="C9" s="80">
        <v>41473</v>
      </c>
      <c r="D9" s="61" t="s">
        <v>191</v>
      </c>
      <c r="E9" s="34" t="s">
        <v>157</v>
      </c>
      <c r="F9" s="31">
        <f>2+1</f>
        <v>3</v>
      </c>
      <c r="G9" s="31">
        <f>1+1</f>
        <v>2</v>
      </c>
      <c r="H9" s="36">
        <f>4+0.5+5</f>
        <v>9.5</v>
      </c>
      <c r="I9" s="16">
        <f>SUM(F9:H9)</f>
        <v>14.5</v>
      </c>
    </row>
    <row r="10" spans="1:15" ht="80.099999999999994" customHeight="1" x14ac:dyDescent="0.25">
      <c r="A10" s="31"/>
      <c r="B10" s="47" t="s">
        <v>169</v>
      </c>
      <c r="C10" s="33">
        <v>40353</v>
      </c>
      <c r="D10" s="32" t="s">
        <v>30</v>
      </c>
      <c r="E10" s="60" t="s">
        <v>32</v>
      </c>
      <c r="F10" s="31">
        <f>2+2</f>
        <v>4</v>
      </c>
      <c r="G10" s="31">
        <f>1+1</f>
        <v>2</v>
      </c>
      <c r="H10" s="31">
        <f>4+4</f>
        <v>8</v>
      </c>
      <c r="I10" s="17">
        <f>F10+G10+H10</f>
        <v>14</v>
      </c>
    </row>
    <row r="11" spans="1:15" ht="80.099999999999994" customHeight="1" x14ac:dyDescent="0.25">
      <c r="A11" s="8"/>
      <c r="B11" s="45" t="s">
        <v>125</v>
      </c>
      <c r="C11" s="77">
        <v>41209</v>
      </c>
      <c r="D11" s="34" t="s">
        <v>123</v>
      </c>
      <c r="E11" s="34" t="s">
        <v>124</v>
      </c>
      <c r="F11" s="4">
        <f>2+1</f>
        <v>3</v>
      </c>
      <c r="G11" s="4">
        <f>1+2</f>
        <v>3</v>
      </c>
      <c r="H11" s="4">
        <f>5+3</f>
        <v>8</v>
      </c>
      <c r="I11" s="17">
        <f>F11+G11+H11</f>
        <v>14</v>
      </c>
    </row>
    <row r="12" spans="1:15" ht="80.099999999999994" customHeight="1" x14ac:dyDescent="0.25">
      <c r="A12" s="31"/>
      <c r="B12" s="47" t="s">
        <v>113</v>
      </c>
      <c r="C12" s="33">
        <v>40488</v>
      </c>
      <c r="D12" s="34" t="s">
        <v>28</v>
      </c>
      <c r="E12" s="34" t="s">
        <v>29</v>
      </c>
      <c r="F12" s="36">
        <f>1+1</f>
        <v>2</v>
      </c>
      <c r="G12" s="31">
        <f>2+2</f>
        <v>4</v>
      </c>
      <c r="H12" s="31">
        <f>2.5+0.5+0.5+4</f>
        <v>7.5</v>
      </c>
      <c r="I12" s="17">
        <f>F12+G12+H12</f>
        <v>13.5</v>
      </c>
      <c r="J12" s="15"/>
      <c r="K12" s="15"/>
      <c r="L12" s="15"/>
      <c r="M12" s="15"/>
      <c r="N12" s="15"/>
      <c r="O12" s="15"/>
    </row>
    <row r="13" spans="1:15" ht="80.099999999999994" customHeight="1" x14ac:dyDescent="0.25">
      <c r="A13" s="4"/>
      <c r="B13" s="19" t="s">
        <v>141</v>
      </c>
      <c r="C13" s="18">
        <v>41476</v>
      </c>
      <c r="D13" s="19" t="s">
        <v>64</v>
      </c>
      <c r="E13" s="19" t="s">
        <v>65</v>
      </c>
      <c r="F13" s="4">
        <f>1+2</f>
        <v>3</v>
      </c>
      <c r="G13" s="4">
        <f>0.5+1</f>
        <v>1.5</v>
      </c>
      <c r="H13" s="4">
        <f>2.5+5+0.5</f>
        <v>8</v>
      </c>
      <c r="I13" s="17">
        <f>F13+G13+H13</f>
        <v>12.5</v>
      </c>
      <c r="J13" s="53"/>
      <c r="K13" s="53"/>
      <c r="L13" s="53"/>
      <c r="M13" s="53"/>
      <c r="N13" s="53"/>
      <c r="O13" s="53"/>
    </row>
    <row r="14" spans="1:15" ht="80.099999999999994" customHeight="1" x14ac:dyDescent="0.25">
      <c r="A14" s="8"/>
      <c r="B14" s="45" t="s">
        <v>83</v>
      </c>
      <c r="C14" s="33">
        <v>41190</v>
      </c>
      <c r="D14" s="34" t="s">
        <v>28</v>
      </c>
      <c r="E14" s="34" t="s">
        <v>29</v>
      </c>
      <c r="F14" s="4">
        <f>1+2</f>
        <v>3</v>
      </c>
      <c r="G14" s="4">
        <f>2+1</f>
        <v>3</v>
      </c>
      <c r="H14" s="4">
        <f>2+4</f>
        <v>6</v>
      </c>
      <c r="I14" s="17">
        <f>F14+G14+H14</f>
        <v>12</v>
      </c>
      <c r="J14" s="15"/>
      <c r="K14" s="15"/>
      <c r="L14" s="15"/>
      <c r="M14" s="15"/>
      <c r="N14" s="15"/>
      <c r="O14" s="15"/>
    </row>
    <row r="15" spans="1:15" ht="80.099999999999994" customHeight="1" x14ac:dyDescent="0.25">
      <c r="A15" s="31"/>
      <c r="B15" s="47" t="s">
        <v>185</v>
      </c>
      <c r="C15" s="75">
        <v>40573</v>
      </c>
      <c r="D15" s="61" t="s">
        <v>191</v>
      </c>
      <c r="E15" s="34" t="s">
        <v>157</v>
      </c>
      <c r="F15" s="31">
        <f>2+1</f>
        <v>3</v>
      </c>
      <c r="G15" s="31">
        <f>1+1</f>
        <v>2</v>
      </c>
      <c r="H15" s="31">
        <f>5+1</f>
        <v>6</v>
      </c>
      <c r="I15" s="17">
        <f>SUM(F15:H15)</f>
        <v>11</v>
      </c>
    </row>
    <row r="16" spans="1:15" ht="80.099999999999994" customHeight="1" x14ac:dyDescent="0.25">
      <c r="A16" s="31"/>
      <c r="B16" s="47" t="s">
        <v>61</v>
      </c>
      <c r="C16" s="33">
        <v>40853</v>
      </c>
      <c r="D16" s="34" t="s">
        <v>30</v>
      </c>
      <c r="E16" s="34" t="s">
        <v>31</v>
      </c>
      <c r="F16" s="31">
        <v>2</v>
      </c>
      <c r="G16" s="31">
        <v>2</v>
      </c>
      <c r="H16" s="31">
        <f>0.5+5</f>
        <v>5.5</v>
      </c>
      <c r="I16" s="17">
        <f t="shared" ref="I16:I32" si="1">F16+G16+H16</f>
        <v>9.5</v>
      </c>
      <c r="J16" s="15"/>
      <c r="K16" s="15"/>
      <c r="L16" s="15"/>
      <c r="M16" s="15"/>
      <c r="N16" s="15"/>
      <c r="O16" s="15"/>
    </row>
    <row r="17" spans="1:15" ht="80.099999999999994" customHeight="1" x14ac:dyDescent="0.25">
      <c r="A17" s="8"/>
      <c r="B17" s="45" t="s">
        <v>132</v>
      </c>
      <c r="C17" s="33">
        <v>40878</v>
      </c>
      <c r="D17" s="34" t="s">
        <v>123</v>
      </c>
      <c r="E17" s="34" t="s">
        <v>124</v>
      </c>
      <c r="F17" s="4">
        <f>2+1</f>
        <v>3</v>
      </c>
      <c r="G17" s="4">
        <f>1+0.5</f>
        <v>1.5</v>
      </c>
      <c r="H17" s="4">
        <f>3+2</f>
        <v>5</v>
      </c>
      <c r="I17" s="17">
        <f t="shared" si="1"/>
        <v>9.5</v>
      </c>
    </row>
    <row r="18" spans="1:15" ht="80.099999999999994" customHeight="1" x14ac:dyDescent="0.25">
      <c r="A18" s="17"/>
      <c r="B18" s="47" t="s">
        <v>69</v>
      </c>
      <c r="C18" s="33">
        <v>40455</v>
      </c>
      <c r="D18" s="34" t="s">
        <v>64</v>
      </c>
      <c r="E18" s="34" t="s">
        <v>65</v>
      </c>
      <c r="F18" s="31">
        <v>2</v>
      </c>
      <c r="G18" s="31">
        <v>3</v>
      </c>
      <c r="H18" s="31">
        <f>0.5+3+0.5</f>
        <v>4</v>
      </c>
      <c r="I18" s="17">
        <f t="shared" si="1"/>
        <v>9</v>
      </c>
      <c r="J18" s="53"/>
      <c r="K18" s="53"/>
      <c r="L18" s="53"/>
      <c r="M18" s="53"/>
      <c r="N18" s="53"/>
      <c r="O18" s="53"/>
    </row>
    <row r="19" spans="1:15" ht="80.099999999999994" customHeight="1" x14ac:dyDescent="0.25">
      <c r="A19" s="17"/>
      <c r="B19" s="47" t="s">
        <v>53</v>
      </c>
      <c r="C19" s="34" t="s">
        <v>56</v>
      </c>
      <c r="D19" s="34" t="s">
        <v>28</v>
      </c>
      <c r="E19" s="34" t="s">
        <v>29</v>
      </c>
      <c r="F19" s="31">
        <f>1+1</f>
        <v>2</v>
      </c>
      <c r="G19" s="31">
        <f>0.5+2</f>
        <v>2.5</v>
      </c>
      <c r="H19" s="36">
        <f>2+2</f>
        <v>4</v>
      </c>
      <c r="I19" s="17">
        <f t="shared" si="1"/>
        <v>8.5</v>
      </c>
    </row>
    <row r="20" spans="1:15" ht="80.099999999999994" customHeight="1" x14ac:dyDescent="0.25">
      <c r="A20" s="35"/>
      <c r="B20" s="45" t="s">
        <v>40</v>
      </c>
      <c r="C20" s="33">
        <v>41016</v>
      </c>
      <c r="D20" s="32" t="s">
        <v>30</v>
      </c>
      <c r="E20" s="32" t="s">
        <v>31</v>
      </c>
      <c r="F20" s="31">
        <f>2</f>
        <v>2</v>
      </c>
      <c r="G20" s="31">
        <f>3</f>
        <v>3</v>
      </c>
      <c r="H20" s="31">
        <f>3+0.5</f>
        <v>3.5</v>
      </c>
      <c r="I20" s="17">
        <f t="shared" si="1"/>
        <v>8.5</v>
      </c>
    </row>
    <row r="21" spans="1:15" ht="80.099999999999994" customHeight="1" x14ac:dyDescent="0.25">
      <c r="A21" s="13"/>
      <c r="B21" s="19" t="s">
        <v>38</v>
      </c>
      <c r="C21" s="33">
        <v>40869</v>
      </c>
      <c r="D21" s="32" t="s">
        <v>30</v>
      </c>
      <c r="E21" s="32" t="s">
        <v>39</v>
      </c>
      <c r="F21" s="4">
        <v>2</v>
      </c>
      <c r="G21" s="4">
        <v>2</v>
      </c>
      <c r="H21" s="4">
        <f>0.5+4</f>
        <v>4.5</v>
      </c>
      <c r="I21" s="17">
        <f t="shared" si="1"/>
        <v>8.5</v>
      </c>
    </row>
    <row r="22" spans="1:15" ht="80.099999999999994" customHeight="1" x14ac:dyDescent="0.25">
      <c r="A22" s="8"/>
      <c r="B22" s="45" t="s">
        <v>130</v>
      </c>
      <c r="C22" s="33">
        <v>40471</v>
      </c>
      <c r="D22" s="34" t="s">
        <v>123</v>
      </c>
      <c r="E22" s="34" t="s">
        <v>124</v>
      </c>
      <c r="F22" s="4">
        <f>2</f>
        <v>2</v>
      </c>
      <c r="G22" s="4">
        <f>1</f>
        <v>1</v>
      </c>
      <c r="H22" s="4">
        <f>5</f>
        <v>5</v>
      </c>
      <c r="I22" s="17">
        <f t="shared" si="1"/>
        <v>8</v>
      </c>
    </row>
    <row r="23" spans="1:15" ht="80.099999999999994" customHeight="1" x14ac:dyDescent="0.25">
      <c r="A23" s="36"/>
      <c r="B23" s="47" t="s">
        <v>109</v>
      </c>
      <c r="C23" s="33">
        <v>40915</v>
      </c>
      <c r="D23" s="34" t="s">
        <v>101</v>
      </c>
      <c r="E23" s="61" t="s">
        <v>100</v>
      </c>
      <c r="F23" s="36">
        <v>2</v>
      </c>
      <c r="G23" s="31">
        <v>1</v>
      </c>
      <c r="H23" s="31">
        <v>5</v>
      </c>
      <c r="I23" s="17">
        <f t="shared" si="1"/>
        <v>8</v>
      </c>
    </row>
    <row r="24" spans="1:15" ht="80.099999999999994" customHeight="1" x14ac:dyDescent="0.25">
      <c r="A24" s="36"/>
      <c r="B24" s="47" t="s">
        <v>104</v>
      </c>
      <c r="C24" s="33">
        <v>40342</v>
      </c>
      <c r="D24" s="34" t="s">
        <v>101</v>
      </c>
      <c r="E24" s="61" t="s">
        <v>100</v>
      </c>
      <c r="F24" s="36">
        <v>2</v>
      </c>
      <c r="G24" s="31">
        <v>1</v>
      </c>
      <c r="H24" s="31">
        <v>5</v>
      </c>
      <c r="I24" s="17">
        <f t="shared" si="1"/>
        <v>8</v>
      </c>
    </row>
    <row r="25" spans="1:15" ht="80.099999999999994" customHeight="1" x14ac:dyDescent="0.25">
      <c r="A25" s="8"/>
      <c r="B25" s="45" t="s">
        <v>126</v>
      </c>
      <c r="C25" s="33">
        <v>41136</v>
      </c>
      <c r="D25" s="34" t="s">
        <v>123</v>
      </c>
      <c r="E25" s="34" t="s">
        <v>124</v>
      </c>
      <c r="F25" s="4">
        <f>2</f>
        <v>2</v>
      </c>
      <c r="G25" s="4">
        <f>1</f>
        <v>1</v>
      </c>
      <c r="H25" s="4">
        <f>4</f>
        <v>4</v>
      </c>
      <c r="I25" s="17">
        <f t="shared" si="1"/>
        <v>7</v>
      </c>
    </row>
    <row r="26" spans="1:15" ht="80.099999999999994" customHeight="1" x14ac:dyDescent="0.25">
      <c r="A26" s="31"/>
      <c r="B26" s="47" t="s">
        <v>180</v>
      </c>
      <c r="C26" s="33">
        <v>40627</v>
      </c>
      <c r="D26" s="32" t="s">
        <v>64</v>
      </c>
      <c r="E26" s="60" t="s">
        <v>165</v>
      </c>
      <c r="F26" s="31">
        <f>2</f>
        <v>2</v>
      </c>
      <c r="G26" s="31">
        <f>1</f>
        <v>1</v>
      </c>
      <c r="H26" s="31">
        <f>4</f>
        <v>4</v>
      </c>
      <c r="I26" s="17">
        <f t="shared" si="1"/>
        <v>7</v>
      </c>
    </row>
    <row r="27" spans="1:15" ht="80.099999999999994" customHeight="1" x14ac:dyDescent="0.25">
      <c r="A27" s="31"/>
      <c r="B27" s="47" t="s">
        <v>146</v>
      </c>
      <c r="C27" s="33">
        <v>40905</v>
      </c>
      <c r="D27" s="34" t="s">
        <v>28</v>
      </c>
      <c r="E27" s="34" t="s">
        <v>29</v>
      </c>
      <c r="F27" s="31">
        <f>1</f>
        <v>1</v>
      </c>
      <c r="G27" s="31">
        <f>1</f>
        <v>1</v>
      </c>
      <c r="H27" s="4">
        <f>0.5+0.5+4</f>
        <v>5</v>
      </c>
      <c r="I27" s="17">
        <f t="shared" si="1"/>
        <v>7</v>
      </c>
      <c r="J27" s="15"/>
      <c r="K27" s="15"/>
      <c r="L27" s="15"/>
      <c r="M27" s="15"/>
      <c r="N27" s="15"/>
      <c r="O27" s="15"/>
    </row>
    <row r="28" spans="1:15" s="15" customFormat="1" ht="78.599999999999994" customHeight="1" x14ac:dyDescent="0.25">
      <c r="A28" s="4"/>
      <c r="B28" s="19" t="s">
        <v>197</v>
      </c>
      <c r="C28" s="18">
        <v>40681</v>
      </c>
      <c r="D28" s="19" t="s">
        <v>30</v>
      </c>
      <c r="E28" s="19" t="s">
        <v>32</v>
      </c>
      <c r="F28" s="4">
        <f>1</f>
        <v>1</v>
      </c>
      <c r="G28" s="4">
        <f>1</f>
        <v>1</v>
      </c>
      <c r="H28" s="4">
        <f>5</f>
        <v>5</v>
      </c>
      <c r="I28" s="17">
        <f t="shared" si="1"/>
        <v>7</v>
      </c>
      <c r="J28" s="53"/>
      <c r="K28" s="53"/>
      <c r="L28" s="53"/>
      <c r="M28" s="53"/>
      <c r="N28" s="53"/>
      <c r="O28" s="53"/>
    </row>
    <row r="29" spans="1:15" s="15" customFormat="1" ht="78.599999999999994" customHeight="1" x14ac:dyDescent="0.25">
      <c r="A29" s="4"/>
      <c r="B29" s="19" t="s">
        <v>198</v>
      </c>
      <c r="C29" s="18">
        <v>40204</v>
      </c>
      <c r="D29" s="34" t="s">
        <v>89</v>
      </c>
      <c r="E29" s="34" t="s">
        <v>157</v>
      </c>
      <c r="F29" s="4">
        <f>1</f>
        <v>1</v>
      </c>
      <c r="G29" s="4">
        <f>3</f>
        <v>3</v>
      </c>
      <c r="H29" s="4">
        <f>3</f>
        <v>3</v>
      </c>
      <c r="I29" s="17">
        <f t="shared" si="1"/>
        <v>7</v>
      </c>
      <c r="J29" s="53"/>
      <c r="K29" s="53"/>
      <c r="L29" s="53"/>
      <c r="M29" s="53"/>
      <c r="N29" s="53"/>
      <c r="O29" s="53"/>
    </row>
    <row r="30" spans="1:15" s="15" customFormat="1" ht="78.599999999999994" customHeight="1" x14ac:dyDescent="0.25">
      <c r="A30" s="31"/>
      <c r="B30" s="47" t="s">
        <v>166</v>
      </c>
      <c r="C30" s="33">
        <v>40405</v>
      </c>
      <c r="D30" s="72" t="s">
        <v>30</v>
      </c>
      <c r="E30" s="60" t="s">
        <v>32</v>
      </c>
      <c r="F30" s="31">
        <f>2</f>
        <v>2</v>
      </c>
      <c r="G30" s="31">
        <f>1</f>
        <v>1</v>
      </c>
      <c r="H30" s="31">
        <f>3</f>
        <v>3</v>
      </c>
      <c r="I30" s="17">
        <f t="shared" si="1"/>
        <v>6</v>
      </c>
      <c r="J30" s="30"/>
      <c r="K30" s="30"/>
      <c r="L30" s="30"/>
      <c r="M30" s="30"/>
      <c r="N30" s="30"/>
      <c r="O30" s="30"/>
    </row>
    <row r="31" spans="1:15" s="53" customFormat="1" ht="78.599999999999994" customHeight="1" x14ac:dyDescent="0.25">
      <c r="A31" s="31"/>
      <c r="B31" s="47" t="s">
        <v>170</v>
      </c>
      <c r="C31" s="33">
        <v>40231</v>
      </c>
      <c r="D31" s="34" t="s">
        <v>101</v>
      </c>
      <c r="E31" s="60" t="s">
        <v>51</v>
      </c>
      <c r="F31" s="31">
        <f>2</f>
        <v>2</v>
      </c>
      <c r="G31" s="31">
        <f>1</f>
        <v>1</v>
      </c>
      <c r="H31" s="31">
        <f>3</f>
        <v>3</v>
      </c>
      <c r="I31" s="17">
        <f t="shared" si="1"/>
        <v>6</v>
      </c>
      <c r="J31" s="30"/>
      <c r="K31" s="30"/>
      <c r="L31" s="30"/>
      <c r="M31" s="30"/>
      <c r="N31" s="30"/>
      <c r="O31" s="30"/>
    </row>
    <row r="32" spans="1:15" s="14" customFormat="1" ht="78.599999999999994" customHeight="1" x14ac:dyDescent="0.25">
      <c r="A32" s="31"/>
      <c r="B32" s="47" t="s">
        <v>76</v>
      </c>
      <c r="C32" s="33">
        <v>40448</v>
      </c>
      <c r="D32" s="34" t="s">
        <v>64</v>
      </c>
      <c r="E32" s="34" t="s">
        <v>77</v>
      </c>
      <c r="F32" s="31">
        <v>2</v>
      </c>
      <c r="G32" s="31">
        <v>1</v>
      </c>
      <c r="H32" s="31">
        <v>3</v>
      </c>
      <c r="I32" s="17">
        <f t="shared" si="1"/>
        <v>6</v>
      </c>
    </row>
    <row r="33" spans="1:15" ht="78.599999999999994" customHeight="1" x14ac:dyDescent="0.25">
      <c r="A33" s="31"/>
      <c r="B33" s="47" t="s">
        <v>187</v>
      </c>
      <c r="C33" s="75">
        <v>41441</v>
      </c>
      <c r="D33" s="61" t="s">
        <v>191</v>
      </c>
      <c r="E33" s="34" t="s">
        <v>156</v>
      </c>
      <c r="F33" s="31">
        <v>2</v>
      </c>
      <c r="G33" s="31">
        <v>1</v>
      </c>
      <c r="H33" s="36">
        <v>3</v>
      </c>
      <c r="I33" s="16">
        <f>SUM(F33:H33)</f>
        <v>6</v>
      </c>
    </row>
    <row r="34" spans="1:15" s="15" customFormat="1" ht="78.599999999999994" customHeight="1" x14ac:dyDescent="0.25">
      <c r="A34" s="31"/>
      <c r="B34" s="47" t="s">
        <v>164</v>
      </c>
      <c r="C34" s="33">
        <v>41072</v>
      </c>
      <c r="D34" s="34" t="s">
        <v>28</v>
      </c>
      <c r="E34" s="60" t="s">
        <v>204</v>
      </c>
      <c r="F34" s="31">
        <f>1+1</f>
        <v>2</v>
      </c>
      <c r="G34" s="31">
        <f>0.5+0.5</f>
        <v>1</v>
      </c>
      <c r="H34" s="4">
        <f>0.5+2.5</f>
        <v>3</v>
      </c>
      <c r="I34" s="17">
        <f t="shared" ref="I34:I40" si="2">F34+G34+H34</f>
        <v>6</v>
      </c>
      <c r="J34" s="30"/>
      <c r="K34" s="30"/>
      <c r="L34" s="30"/>
      <c r="M34" s="30"/>
      <c r="N34" s="30"/>
      <c r="O34" s="30"/>
    </row>
    <row r="35" spans="1:15" s="15" customFormat="1" ht="78.599999999999994" customHeight="1" x14ac:dyDescent="0.25">
      <c r="A35" s="31"/>
      <c r="B35" s="47" t="s">
        <v>147</v>
      </c>
      <c r="C35" s="33">
        <v>40057</v>
      </c>
      <c r="D35" s="34" t="s">
        <v>89</v>
      </c>
      <c r="E35" s="34" t="s">
        <v>90</v>
      </c>
      <c r="F35" s="31">
        <f>1</f>
        <v>1</v>
      </c>
      <c r="G35" s="31">
        <f>0.5</f>
        <v>0.5</v>
      </c>
      <c r="H35" s="31">
        <f>1.5+0.5+2.5</f>
        <v>4.5</v>
      </c>
      <c r="I35" s="17">
        <f t="shared" si="2"/>
        <v>6</v>
      </c>
      <c r="J35" s="30"/>
      <c r="K35" s="30"/>
      <c r="L35" s="30"/>
      <c r="M35" s="30"/>
      <c r="N35" s="30"/>
      <c r="O35" s="30"/>
    </row>
    <row r="36" spans="1:15" s="15" customFormat="1" ht="78.599999999999994" customHeight="1" x14ac:dyDescent="0.25">
      <c r="A36" s="8"/>
      <c r="B36" s="45" t="s">
        <v>129</v>
      </c>
      <c r="C36" s="33">
        <v>40406</v>
      </c>
      <c r="D36" s="34" t="s">
        <v>123</v>
      </c>
      <c r="E36" s="34" t="s">
        <v>124</v>
      </c>
      <c r="F36" s="4">
        <f>1</f>
        <v>1</v>
      </c>
      <c r="G36" s="4">
        <f>1</f>
        <v>1</v>
      </c>
      <c r="H36" s="4">
        <f>4</f>
        <v>4</v>
      </c>
      <c r="I36" s="17">
        <f t="shared" si="2"/>
        <v>6</v>
      </c>
    </row>
    <row r="37" spans="1:15" s="15" customFormat="1" ht="78.599999999999994" customHeight="1" x14ac:dyDescent="0.25">
      <c r="A37" s="31"/>
      <c r="B37" s="47" t="s">
        <v>195</v>
      </c>
      <c r="C37" s="33">
        <v>40972</v>
      </c>
      <c r="D37" s="34" t="s">
        <v>28</v>
      </c>
      <c r="E37" s="34" t="s">
        <v>29</v>
      </c>
      <c r="F37" s="31">
        <f>1</f>
        <v>1</v>
      </c>
      <c r="G37" s="31">
        <f>1</f>
        <v>1</v>
      </c>
      <c r="H37" s="36">
        <f>4</f>
        <v>4</v>
      </c>
      <c r="I37" s="17">
        <f t="shared" si="2"/>
        <v>6</v>
      </c>
      <c r="J37" s="30"/>
      <c r="K37" s="30"/>
      <c r="L37" s="30"/>
      <c r="M37" s="30"/>
      <c r="N37" s="30"/>
      <c r="O37" s="30"/>
    </row>
    <row r="38" spans="1:15" s="15" customFormat="1" ht="78.599999999999994" customHeight="1" x14ac:dyDescent="0.25">
      <c r="A38" s="31"/>
      <c r="B38" s="47" t="s">
        <v>85</v>
      </c>
      <c r="C38" s="33">
        <v>40858</v>
      </c>
      <c r="D38" s="34" t="s">
        <v>28</v>
      </c>
      <c r="E38" s="34" t="s">
        <v>29</v>
      </c>
      <c r="F38" s="31">
        <f>1</f>
        <v>1</v>
      </c>
      <c r="G38" s="31">
        <f>2</f>
        <v>2</v>
      </c>
      <c r="H38" s="31">
        <f>2+0.5</f>
        <v>2.5</v>
      </c>
      <c r="I38" s="17">
        <f t="shared" si="2"/>
        <v>5.5</v>
      </c>
    </row>
    <row r="39" spans="1:15" ht="78.599999999999994" customHeight="1" x14ac:dyDescent="0.25">
      <c r="A39" s="31"/>
      <c r="B39" s="47" t="s">
        <v>86</v>
      </c>
      <c r="C39" s="33">
        <v>40156</v>
      </c>
      <c r="D39" s="34" t="s">
        <v>28</v>
      </c>
      <c r="E39" s="34" t="s">
        <v>29</v>
      </c>
      <c r="F39" s="31">
        <f>1</f>
        <v>1</v>
      </c>
      <c r="G39" s="31">
        <f>2</f>
        <v>2</v>
      </c>
      <c r="H39" s="31">
        <f>2.5</f>
        <v>2.5</v>
      </c>
      <c r="I39" s="17">
        <f t="shared" si="2"/>
        <v>5.5</v>
      </c>
      <c r="J39" s="15"/>
      <c r="K39" s="15"/>
      <c r="L39" s="15"/>
      <c r="M39" s="15"/>
      <c r="N39" s="15"/>
      <c r="O39" s="15"/>
    </row>
    <row r="40" spans="1:15" ht="78.599999999999994" customHeight="1" x14ac:dyDescent="0.25">
      <c r="A40" s="8"/>
      <c r="B40" s="45" t="s">
        <v>134</v>
      </c>
      <c r="C40" s="33">
        <v>40397</v>
      </c>
      <c r="D40" s="34" t="s">
        <v>28</v>
      </c>
      <c r="E40" s="34" t="s">
        <v>29</v>
      </c>
      <c r="F40" s="4">
        <f>1</f>
        <v>1</v>
      </c>
      <c r="G40" s="4">
        <f>1</f>
        <v>1</v>
      </c>
      <c r="H40" s="4">
        <f>0.5+3</f>
        <v>3.5</v>
      </c>
      <c r="I40" s="17">
        <f t="shared" si="2"/>
        <v>5.5</v>
      </c>
    </row>
    <row r="41" spans="1:15" ht="78.599999999999994" customHeight="1" x14ac:dyDescent="0.25">
      <c r="A41" s="31"/>
      <c r="B41" s="45" t="s">
        <v>186</v>
      </c>
      <c r="C41" s="75">
        <v>41312</v>
      </c>
      <c r="D41" s="61" t="s">
        <v>191</v>
      </c>
      <c r="E41" s="34" t="s">
        <v>157</v>
      </c>
      <c r="F41" s="31">
        <f>1</f>
        <v>1</v>
      </c>
      <c r="G41" s="31">
        <f>1</f>
        <v>1</v>
      </c>
      <c r="H41" s="36">
        <f>0.5+3</f>
        <v>3.5</v>
      </c>
      <c r="I41" s="31">
        <f>SUM(F41:H41)</f>
        <v>5.5</v>
      </c>
    </row>
    <row r="42" spans="1:15" ht="78.599999999999994" customHeight="1" x14ac:dyDescent="0.25">
      <c r="A42" s="31"/>
      <c r="B42" s="47" t="s">
        <v>87</v>
      </c>
      <c r="C42" s="33">
        <v>40081</v>
      </c>
      <c r="D42" s="34" t="s">
        <v>98</v>
      </c>
      <c r="E42" s="34" t="s">
        <v>156</v>
      </c>
      <c r="F42" s="31">
        <f>1</f>
        <v>1</v>
      </c>
      <c r="G42" s="36">
        <f>2</f>
        <v>2</v>
      </c>
      <c r="H42" s="36">
        <f>2</f>
        <v>2</v>
      </c>
      <c r="I42" s="17">
        <f t="shared" ref="I42:I63" si="3">F42+G42+H42</f>
        <v>5</v>
      </c>
      <c r="J42" s="15"/>
      <c r="K42" s="15"/>
      <c r="L42" s="15"/>
      <c r="M42" s="15"/>
      <c r="N42" s="15"/>
      <c r="O42" s="15"/>
    </row>
    <row r="43" spans="1:15" ht="78.599999999999994" customHeight="1" x14ac:dyDescent="0.25">
      <c r="A43" s="31"/>
      <c r="B43" s="47" t="s">
        <v>145</v>
      </c>
      <c r="C43" s="33">
        <v>39624</v>
      </c>
      <c r="D43" s="34" t="s">
        <v>89</v>
      </c>
      <c r="E43" s="34" t="s">
        <v>90</v>
      </c>
      <c r="F43" s="31">
        <f>1</f>
        <v>1</v>
      </c>
      <c r="G43" s="31">
        <f>2</f>
        <v>2</v>
      </c>
      <c r="H43" s="31">
        <f>1.5+0.5</f>
        <v>2</v>
      </c>
      <c r="I43" s="17">
        <f t="shared" si="3"/>
        <v>5</v>
      </c>
      <c r="J43" s="15"/>
      <c r="K43" s="15"/>
      <c r="L43" s="15"/>
      <c r="M43" s="15"/>
      <c r="N43" s="15"/>
      <c r="O43" s="15"/>
    </row>
    <row r="44" spans="1:15" ht="78.599999999999994" customHeight="1" x14ac:dyDescent="0.25">
      <c r="A44" s="8"/>
      <c r="B44" s="19" t="s">
        <v>63</v>
      </c>
      <c r="C44" s="33">
        <v>41268</v>
      </c>
      <c r="D44" s="34" t="s">
        <v>28</v>
      </c>
      <c r="E44" s="34" t="s">
        <v>29</v>
      </c>
      <c r="F44" s="4">
        <f>1</f>
        <v>1</v>
      </c>
      <c r="G44" s="4">
        <f>2</f>
        <v>2</v>
      </c>
      <c r="H44" s="4">
        <f>1.5+0.5</f>
        <v>2</v>
      </c>
      <c r="I44" s="17">
        <f t="shared" si="3"/>
        <v>5</v>
      </c>
    </row>
    <row r="45" spans="1:15" ht="78.599999999999994" customHeight="1" x14ac:dyDescent="0.25">
      <c r="A45" s="8"/>
      <c r="B45" s="19" t="s">
        <v>82</v>
      </c>
      <c r="C45" s="33">
        <v>41079</v>
      </c>
      <c r="D45" s="34" t="s">
        <v>28</v>
      </c>
      <c r="E45" s="34" t="s">
        <v>29</v>
      </c>
      <c r="F45" s="4">
        <f>1</f>
        <v>1</v>
      </c>
      <c r="G45" s="4">
        <f>2</f>
        <v>2</v>
      </c>
      <c r="H45" s="4">
        <f>1.5</f>
        <v>1.5</v>
      </c>
      <c r="I45" s="17">
        <f t="shared" si="3"/>
        <v>4.5</v>
      </c>
    </row>
    <row r="46" spans="1:15" ht="78.599999999999994" customHeight="1" x14ac:dyDescent="0.25">
      <c r="A46" s="31"/>
      <c r="B46" s="47" t="s">
        <v>176</v>
      </c>
      <c r="C46" s="33">
        <v>40647</v>
      </c>
      <c r="D46" s="34" t="s">
        <v>28</v>
      </c>
      <c r="E46" s="34" t="s">
        <v>29</v>
      </c>
      <c r="F46" s="31">
        <f>1</f>
        <v>1</v>
      </c>
      <c r="G46" s="31">
        <f>0.5</f>
        <v>0.5</v>
      </c>
      <c r="H46" s="31">
        <f>2+0.5</f>
        <v>2.5</v>
      </c>
      <c r="I46" s="17">
        <f t="shared" si="3"/>
        <v>4</v>
      </c>
    </row>
    <row r="47" spans="1:15" ht="78.599999999999994" customHeight="1" x14ac:dyDescent="0.25">
      <c r="A47" s="31"/>
      <c r="B47" s="47" t="s">
        <v>88</v>
      </c>
      <c r="C47" s="33">
        <v>40219</v>
      </c>
      <c r="D47" s="34" t="s">
        <v>89</v>
      </c>
      <c r="E47" s="34" t="s">
        <v>157</v>
      </c>
      <c r="F47" s="31">
        <f>1</f>
        <v>1</v>
      </c>
      <c r="G47" s="36">
        <f>0.5</f>
        <v>0.5</v>
      </c>
      <c r="H47" s="36">
        <f>0.5+1.5</f>
        <v>2</v>
      </c>
      <c r="I47" s="17">
        <f t="shared" si="3"/>
        <v>3.5</v>
      </c>
    </row>
    <row r="48" spans="1:15" ht="78.599999999999994" customHeight="1" x14ac:dyDescent="0.25">
      <c r="A48" s="31"/>
      <c r="B48" s="45" t="s">
        <v>42</v>
      </c>
      <c r="C48" s="33">
        <v>40398</v>
      </c>
      <c r="D48" s="34" t="s">
        <v>28</v>
      </c>
      <c r="E48" s="34" t="s">
        <v>29</v>
      </c>
      <c r="F48" s="31"/>
      <c r="G48" s="31"/>
      <c r="H48" s="31">
        <f>0.5+0.5+0.5</f>
        <v>1.5</v>
      </c>
      <c r="I48" s="17">
        <f t="shared" si="3"/>
        <v>1.5</v>
      </c>
      <c r="J48" s="15"/>
      <c r="K48" s="15"/>
      <c r="L48" s="15"/>
      <c r="M48" s="15"/>
      <c r="N48" s="15"/>
      <c r="O48" s="15"/>
    </row>
    <row r="49" spans="1:15" ht="78.599999999999994" customHeight="1" x14ac:dyDescent="0.25">
      <c r="A49" s="31"/>
      <c r="B49" s="47" t="s">
        <v>171</v>
      </c>
      <c r="C49" s="33">
        <v>40236</v>
      </c>
      <c r="D49" s="34" t="s">
        <v>101</v>
      </c>
      <c r="E49" s="60" t="s">
        <v>105</v>
      </c>
      <c r="F49" s="31"/>
      <c r="G49" s="31"/>
      <c r="H49" s="31">
        <f>0.5+0.5+0.5</f>
        <v>1.5</v>
      </c>
      <c r="I49" s="17">
        <f t="shared" si="3"/>
        <v>1.5</v>
      </c>
    </row>
    <row r="50" spans="1:15" ht="78.599999999999994" customHeight="1" x14ac:dyDescent="0.25">
      <c r="A50" s="31"/>
      <c r="B50" s="47" t="s">
        <v>79</v>
      </c>
      <c r="C50" s="33">
        <v>40213</v>
      </c>
      <c r="D50" s="34" t="s">
        <v>30</v>
      </c>
      <c r="E50" s="34" t="s">
        <v>31</v>
      </c>
      <c r="F50" s="31"/>
      <c r="G50" s="31"/>
      <c r="H50" s="31">
        <f>0.5+0.5</f>
        <v>1</v>
      </c>
      <c r="I50" s="17">
        <f t="shared" si="3"/>
        <v>1</v>
      </c>
      <c r="J50" s="15"/>
      <c r="K50" s="15"/>
      <c r="L50" s="15"/>
      <c r="M50" s="15"/>
      <c r="N50" s="15"/>
      <c r="O50" s="15"/>
    </row>
    <row r="51" spans="1:15" ht="78.599999999999994" customHeight="1" x14ac:dyDescent="0.25">
      <c r="A51" s="31"/>
      <c r="B51" s="47" t="s">
        <v>168</v>
      </c>
      <c r="C51" s="33">
        <v>40586</v>
      </c>
      <c r="D51" s="34" t="s">
        <v>101</v>
      </c>
      <c r="E51" s="60" t="s">
        <v>105</v>
      </c>
      <c r="F51" s="31"/>
      <c r="G51" s="31"/>
      <c r="H51" s="31">
        <f>0.5+0.5</f>
        <v>1</v>
      </c>
      <c r="I51" s="17">
        <f t="shared" si="3"/>
        <v>1</v>
      </c>
    </row>
    <row r="52" spans="1:15" ht="78.599999999999994" customHeight="1" x14ac:dyDescent="0.25">
      <c r="A52" s="31"/>
      <c r="B52" s="47" t="s">
        <v>167</v>
      </c>
      <c r="C52" s="33">
        <v>40698</v>
      </c>
      <c r="D52" s="34" t="s">
        <v>101</v>
      </c>
      <c r="E52" s="60" t="s">
        <v>105</v>
      </c>
      <c r="F52" s="31"/>
      <c r="G52" s="31"/>
      <c r="H52" s="31">
        <f>0.5+0.5</f>
        <v>1</v>
      </c>
      <c r="I52" s="17">
        <f t="shared" si="3"/>
        <v>1</v>
      </c>
    </row>
    <row r="53" spans="1:15" ht="78.599999999999994" customHeight="1" x14ac:dyDescent="0.25">
      <c r="A53" s="31"/>
      <c r="B53" s="47" t="s">
        <v>47</v>
      </c>
      <c r="C53" s="59">
        <v>40756</v>
      </c>
      <c r="D53" s="32" t="s">
        <v>30</v>
      </c>
      <c r="E53" s="32" t="s">
        <v>32</v>
      </c>
      <c r="F53" s="31">
        <f>0.5</f>
        <v>0.5</v>
      </c>
      <c r="G53" s="31">
        <f>0</f>
        <v>0</v>
      </c>
      <c r="H53" s="31">
        <f>0.5+0</f>
        <v>0.5</v>
      </c>
      <c r="I53" s="17">
        <f t="shared" si="3"/>
        <v>1</v>
      </c>
    </row>
    <row r="54" spans="1:15" customFormat="1" ht="78.599999999999994" customHeight="1" x14ac:dyDescent="0.25">
      <c r="A54" s="8"/>
      <c r="B54" s="19" t="s">
        <v>62</v>
      </c>
      <c r="C54" s="33">
        <v>41079</v>
      </c>
      <c r="D54" s="32" t="s">
        <v>28</v>
      </c>
      <c r="E54" s="34" t="s">
        <v>29</v>
      </c>
      <c r="F54" s="4"/>
      <c r="G54" s="4"/>
      <c r="H54" s="4">
        <v>0.5</v>
      </c>
      <c r="I54" s="17">
        <f t="shared" si="3"/>
        <v>0.5</v>
      </c>
      <c r="J54" s="15"/>
      <c r="K54" s="15"/>
      <c r="L54" s="15"/>
      <c r="M54" s="15"/>
      <c r="N54" s="15"/>
      <c r="O54" s="15"/>
    </row>
    <row r="55" spans="1:15" s="15" customFormat="1" ht="78.599999999999994" customHeight="1" x14ac:dyDescent="0.25">
      <c r="A55" s="31"/>
      <c r="B55" s="47" t="s">
        <v>67</v>
      </c>
      <c r="C55" s="33">
        <v>40797</v>
      </c>
      <c r="D55" s="34" t="s">
        <v>28</v>
      </c>
      <c r="E55" s="34" t="s">
        <v>29</v>
      </c>
      <c r="F55" s="31"/>
      <c r="G55" s="31"/>
      <c r="H55" s="31">
        <f>0.5</f>
        <v>0.5</v>
      </c>
      <c r="I55" s="17">
        <f t="shared" si="3"/>
        <v>0.5</v>
      </c>
    </row>
    <row r="56" spans="1:15" s="15" customFormat="1" ht="78.599999999999994" customHeight="1" x14ac:dyDescent="0.25">
      <c r="A56" s="17"/>
      <c r="B56" s="45" t="s">
        <v>43</v>
      </c>
      <c r="C56" s="59">
        <v>40426</v>
      </c>
      <c r="D56" s="32" t="s">
        <v>30</v>
      </c>
      <c r="E56" s="32" t="s">
        <v>31</v>
      </c>
      <c r="F56" s="17"/>
      <c r="G56" s="17"/>
      <c r="H56" s="17">
        <f>0.5</f>
        <v>0.5</v>
      </c>
      <c r="I56" s="17">
        <f t="shared" si="3"/>
        <v>0.5</v>
      </c>
    </row>
    <row r="57" spans="1:15" s="15" customFormat="1" ht="78.599999999999994" customHeight="1" x14ac:dyDescent="0.25">
      <c r="A57" s="8"/>
      <c r="B57" s="19" t="s">
        <v>59</v>
      </c>
      <c r="C57" s="33">
        <v>41334</v>
      </c>
      <c r="D57" s="34" t="s">
        <v>30</v>
      </c>
      <c r="E57" s="34" t="s">
        <v>31</v>
      </c>
      <c r="F57" s="4"/>
      <c r="G57" s="4"/>
      <c r="H57" s="4">
        <f>0.5</f>
        <v>0.5</v>
      </c>
      <c r="I57" s="17">
        <f t="shared" si="3"/>
        <v>0.5</v>
      </c>
    </row>
    <row r="58" spans="1:15" s="15" customFormat="1" ht="78.599999999999994" customHeight="1" x14ac:dyDescent="0.25">
      <c r="A58" s="8"/>
      <c r="B58" s="45" t="s">
        <v>127</v>
      </c>
      <c r="C58" s="33">
        <v>40952</v>
      </c>
      <c r="D58" s="34" t="s">
        <v>123</v>
      </c>
      <c r="E58" s="34" t="s">
        <v>124</v>
      </c>
      <c r="F58" s="4"/>
      <c r="G58" s="4"/>
      <c r="H58" s="4">
        <v>0.5</v>
      </c>
      <c r="I58" s="17">
        <f t="shared" si="3"/>
        <v>0.5</v>
      </c>
      <c r="J58" s="30"/>
      <c r="K58" s="30"/>
      <c r="L58" s="30"/>
      <c r="M58" s="30"/>
      <c r="N58" s="30"/>
      <c r="O58" s="30"/>
    </row>
    <row r="59" spans="1:15" s="15" customFormat="1" ht="78.599999999999994" customHeight="1" x14ac:dyDescent="0.25">
      <c r="A59" s="8"/>
      <c r="B59" s="45" t="s">
        <v>128</v>
      </c>
      <c r="C59" s="33">
        <v>41123</v>
      </c>
      <c r="D59" s="34" t="s">
        <v>123</v>
      </c>
      <c r="E59" s="34" t="s">
        <v>124</v>
      </c>
      <c r="F59" s="4"/>
      <c r="G59" s="4"/>
      <c r="H59" s="4">
        <f>0.5</f>
        <v>0.5</v>
      </c>
      <c r="I59" s="17">
        <f t="shared" si="3"/>
        <v>0.5</v>
      </c>
      <c r="J59" s="30"/>
      <c r="K59" s="30"/>
      <c r="L59" s="30"/>
      <c r="M59" s="30"/>
      <c r="N59" s="30"/>
      <c r="O59" s="30"/>
    </row>
    <row r="60" spans="1:15" s="15" customFormat="1" ht="78.599999999999994" customHeight="1" x14ac:dyDescent="0.25">
      <c r="A60" s="8"/>
      <c r="B60" s="45" t="s">
        <v>131</v>
      </c>
      <c r="C60" s="33">
        <v>40896</v>
      </c>
      <c r="D60" s="34" t="s">
        <v>28</v>
      </c>
      <c r="E60" s="34" t="s">
        <v>29</v>
      </c>
      <c r="F60" s="4"/>
      <c r="G60" s="4"/>
      <c r="H60" s="4">
        <f>0.5</f>
        <v>0.5</v>
      </c>
      <c r="I60" s="17">
        <f t="shared" si="3"/>
        <v>0.5</v>
      </c>
      <c r="J60" s="30"/>
      <c r="K60" s="30"/>
      <c r="L60" s="30"/>
      <c r="M60" s="30"/>
      <c r="N60" s="30"/>
      <c r="O60" s="30"/>
    </row>
    <row r="61" spans="1:15" s="15" customFormat="1" ht="78.599999999999994" customHeight="1" x14ac:dyDescent="0.25">
      <c r="A61" s="31"/>
      <c r="B61" s="47" t="s">
        <v>163</v>
      </c>
      <c r="C61" s="33">
        <v>41187</v>
      </c>
      <c r="D61" s="32" t="s">
        <v>30</v>
      </c>
      <c r="E61" s="32" t="s">
        <v>31</v>
      </c>
      <c r="F61" s="31"/>
      <c r="G61" s="31"/>
      <c r="H61" s="31">
        <v>0.5</v>
      </c>
      <c r="I61" s="17">
        <f t="shared" si="3"/>
        <v>0.5</v>
      </c>
      <c r="J61" s="30"/>
      <c r="K61" s="30"/>
      <c r="L61" s="30"/>
      <c r="M61" s="30"/>
      <c r="N61" s="30"/>
      <c r="O61" s="30"/>
    </row>
    <row r="62" spans="1:15" s="15" customFormat="1" ht="78.599999999999994" customHeight="1" x14ac:dyDescent="0.25">
      <c r="A62" s="31"/>
      <c r="B62" s="47" t="s">
        <v>139</v>
      </c>
      <c r="C62" s="33">
        <v>40135</v>
      </c>
      <c r="D62" s="34" t="s">
        <v>28</v>
      </c>
      <c r="E62" s="34" t="s">
        <v>29</v>
      </c>
      <c r="F62" s="36"/>
      <c r="G62" s="31"/>
      <c r="H62" s="31">
        <v>0.5</v>
      </c>
      <c r="I62" s="17">
        <f t="shared" si="3"/>
        <v>0.5</v>
      </c>
    </row>
    <row r="63" spans="1:15" s="15" customFormat="1" ht="78.599999999999994" customHeight="1" x14ac:dyDescent="0.25">
      <c r="A63" s="31"/>
      <c r="B63" s="47" t="s">
        <v>108</v>
      </c>
      <c r="C63" s="33">
        <v>40277</v>
      </c>
      <c r="D63" s="34" t="s">
        <v>101</v>
      </c>
      <c r="E63" s="34" t="s">
        <v>105</v>
      </c>
      <c r="F63" s="36"/>
      <c r="G63" s="31"/>
      <c r="H63" s="31">
        <v>0.5</v>
      </c>
      <c r="I63" s="17">
        <f t="shared" si="3"/>
        <v>0.5</v>
      </c>
      <c r="J63" s="30"/>
      <c r="K63" s="30"/>
      <c r="L63" s="30"/>
      <c r="M63" s="30"/>
      <c r="N63" s="30"/>
      <c r="O63" s="30"/>
    </row>
    <row r="64" spans="1:15" s="15" customFormat="1" ht="78.599999999999994" customHeight="1" x14ac:dyDescent="0.25">
      <c r="A64" s="31"/>
      <c r="B64" s="47" t="s">
        <v>183</v>
      </c>
      <c r="C64" s="75">
        <v>40757</v>
      </c>
      <c r="D64" s="34" t="s">
        <v>101</v>
      </c>
      <c r="E64" s="60" t="s">
        <v>51</v>
      </c>
      <c r="F64" s="31"/>
      <c r="G64" s="31"/>
      <c r="H64" s="31">
        <v>0.5</v>
      </c>
      <c r="I64" s="17">
        <f>SUM(F64:H64)</f>
        <v>0.5</v>
      </c>
      <c r="J64" s="30"/>
      <c r="K64" s="30"/>
      <c r="L64" s="30"/>
      <c r="M64" s="30"/>
      <c r="N64" s="30"/>
      <c r="O64" s="30"/>
    </row>
    <row r="65" spans="1:15" s="15" customFormat="1" ht="78.599999999999994" customHeight="1" x14ac:dyDescent="0.25">
      <c r="A65" s="31"/>
      <c r="B65" s="47" t="s">
        <v>184</v>
      </c>
      <c r="C65" s="75">
        <v>40264</v>
      </c>
      <c r="D65" s="34" t="s">
        <v>101</v>
      </c>
      <c r="E65" s="60" t="s">
        <v>51</v>
      </c>
      <c r="F65" s="31"/>
      <c r="G65" s="31"/>
      <c r="H65" s="31">
        <v>0.5</v>
      </c>
      <c r="I65" s="17">
        <f>SUM(F65:H65)</f>
        <v>0.5</v>
      </c>
      <c r="J65" s="30"/>
      <c r="K65" s="30"/>
      <c r="L65" s="30"/>
      <c r="M65" s="30"/>
      <c r="N65" s="30"/>
      <c r="O65" s="30"/>
    </row>
    <row r="66" spans="1:15" s="15" customFormat="1" ht="78.599999999999994" customHeight="1" x14ac:dyDescent="0.25">
      <c r="A66" s="8"/>
      <c r="B66" s="19" t="s">
        <v>196</v>
      </c>
      <c r="C66" s="18">
        <v>41529</v>
      </c>
      <c r="D66" s="19" t="s">
        <v>101</v>
      </c>
      <c r="E66" s="19" t="s">
        <v>100</v>
      </c>
      <c r="F66" s="4"/>
      <c r="G66" s="4"/>
      <c r="H66" s="4">
        <f>0.5</f>
        <v>0.5</v>
      </c>
      <c r="I66" s="17">
        <f t="shared" ref="I66:I72" si="4">F66+G66+H66</f>
        <v>0.5</v>
      </c>
      <c r="J66" s="53"/>
      <c r="K66" s="53"/>
      <c r="L66" s="53"/>
      <c r="M66" s="53"/>
      <c r="N66" s="53"/>
      <c r="O66" s="53"/>
    </row>
    <row r="67" spans="1:15" s="15" customFormat="1" ht="78.599999999999994" customHeight="1" x14ac:dyDescent="0.25">
      <c r="A67" s="31"/>
      <c r="B67" s="45" t="s">
        <v>50</v>
      </c>
      <c r="C67" s="33">
        <v>40060</v>
      </c>
      <c r="D67" s="32" t="s">
        <v>30</v>
      </c>
      <c r="E67" s="32" t="s">
        <v>32</v>
      </c>
      <c r="F67" s="31"/>
      <c r="G67" s="31"/>
      <c r="H67" s="31"/>
      <c r="I67" s="17">
        <f t="shared" si="4"/>
        <v>0</v>
      </c>
    </row>
    <row r="68" spans="1:15" s="15" customFormat="1" ht="78.599999999999994" customHeight="1" x14ac:dyDescent="0.25">
      <c r="A68" s="8"/>
      <c r="B68" s="45" t="s">
        <v>135</v>
      </c>
      <c r="C68" s="33">
        <v>39687</v>
      </c>
      <c r="D68" s="34" t="s">
        <v>123</v>
      </c>
      <c r="E68" s="34" t="s">
        <v>124</v>
      </c>
      <c r="F68" s="4"/>
      <c r="G68" s="4"/>
      <c r="H68" s="4"/>
      <c r="I68" s="17">
        <f t="shared" si="4"/>
        <v>0</v>
      </c>
    </row>
    <row r="69" spans="1:15" s="15" customFormat="1" ht="78.599999999999994" customHeight="1" x14ac:dyDescent="0.25">
      <c r="A69" s="8"/>
      <c r="B69" s="45" t="s">
        <v>133</v>
      </c>
      <c r="C69" s="33">
        <v>40089</v>
      </c>
      <c r="D69" s="34" t="s">
        <v>123</v>
      </c>
      <c r="E69" s="34" t="s">
        <v>124</v>
      </c>
      <c r="F69" s="4"/>
      <c r="G69" s="4"/>
      <c r="H69" s="4"/>
      <c r="I69" s="17">
        <f t="shared" si="4"/>
        <v>0</v>
      </c>
    </row>
    <row r="70" spans="1:15" s="15" customFormat="1" ht="78.599999999999994" customHeight="1" x14ac:dyDescent="0.25">
      <c r="A70" s="13"/>
      <c r="B70" s="19" t="s">
        <v>35</v>
      </c>
      <c r="C70" s="33">
        <v>40802</v>
      </c>
      <c r="D70" s="32" t="s">
        <v>30</v>
      </c>
      <c r="E70" s="32" t="s">
        <v>31</v>
      </c>
      <c r="F70" s="8"/>
      <c r="G70" s="4"/>
      <c r="H70" s="4"/>
      <c r="I70" s="17">
        <f t="shared" si="4"/>
        <v>0</v>
      </c>
      <c r="J70" s="30"/>
      <c r="K70" s="30"/>
      <c r="L70" s="30"/>
      <c r="M70" s="30"/>
      <c r="N70" s="30"/>
      <c r="O70" s="30"/>
    </row>
    <row r="71" spans="1:15" s="15" customFormat="1" ht="78.599999999999994" customHeight="1" x14ac:dyDescent="0.25">
      <c r="A71" s="31"/>
      <c r="B71" s="47" t="s">
        <v>78</v>
      </c>
      <c r="C71" s="33">
        <v>40371</v>
      </c>
      <c r="D71" s="34" t="s">
        <v>137</v>
      </c>
      <c r="E71" s="34" t="s">
        <v>140</v>
      </c>
      <c r="F71" s="31"/>
      <c r="G71" s="31"/>
      <c r="H71" s="31"/>
      <c r="I71" s="17">
        <f t="shared" si="4"/>
        <v>0</v>
      </c>
      <c r="J71" s="30"/>
      <c r="K71" s="30"/>
      <c r="L71" s="30"/>
      <c r="M71" s="30"/>
      <c r="N71" s="30"/>
      <c r="O71" s="30"/>
    </row>
    <row r="72" spans="1:15" s="15" customFormat="1" ht="78.599999999999994" customHeight="1" x14ac:dyDescent="0.25">
      <c r="A72" s="31"/>
      <c r="B72" s="47" t="s">
        <v>52</v>
      </c>
      <c r="C72" s="33">
        <v>39817</v>
      </c>
      <c r="D72" s="32" t="s">
        <v>30</v>
      </c>
      <c r="E72" s="32" t="s">
        <v>31</v>
      </c>
      <c r="F72" s="31"/>
      <c r="G72" s="31"/>
      <c r="H72" s="36"/>
      <c r="I72" s="17">
        <f t="shared" si="4"/>
        <v>0</v>
      </c>
      <c r="J72" s="30"/>
      <c r="K72" s="30"/>
      <c r="L72" s="30"/>
      <c r="M72" s="30"/>
      <c r="N72" s="30"/>
      <c r="O72" s="30"/>
    </row>
    <row r="73" spans="1:15" s="15" customFormat="1" ht="78.599999999999994" customHeight="1" x14ac:dyDescent="0.25">
      <c r="J73" s="53"/>
      <c r="K73" s="53"/>
      <c r="L73" s="53"/>
      <c r="M73" s="53"/>
      <c r="N73" s="53"/>
      <c r="O73" s="53"/>
    </row>
    <row r="74" spans="1:15" x14ac:dyDescent="0.25">
      <c r="A74" s="37"/>
      <c r="B74" s="49"/>
      <c r="C74" s="78"/>
      <c r="D74" s="78"/>
      <c r="E74" s="64"/>
      <c r="F74" s="37"/>
      <c r="G74" s="37"/>
      <c r="H74" s="66"/>
      <c r="I74" s="69"/>
    </row>
    <row r="75" spans="1:15" x14ac:dyDescent="0.25">
      <c r="A75" s="37"/>
      <c r="B75" s="49"/>
      <c r="C75" s="78"/>
      <c r="D75" s="78"/>
      <c r="E75" s="64"/>
      <c r="F75" s="37"/>
      <c r="G75" s="37"/>
      <c r="H75" s="66"/>
      <c r="I75" s="69"/>
    </row>
    <row r="76" spans="1:15" x14ac:dyDescent="0.25">
      <c r="A76" s="37"/>
      <c r="B76" s="49"/>
      <c r="C76" s="78"/>
      <c r="D76" s="78"/>
      <c r="E76" s="64"/>
      <c r="F76" s="37"/>
      <c r="G76" s="37"/>
      <c r="H76" s="37"/>
      <c r="I76" s="37"/>
    </row>
    <row r="77" spans="1:15" x14ac:dyDescent="0.25">
      <c r="J77" s="101" t="s">
        <v>4</v>
      </c>
      <c r="K77" s="102"/>
      <c r="L77" s="102"/>
      <c r="M77" s="102"/>
      <c r="N77" s="102"/>
      <c r="O77" s="103"/>
    </row>
    <row r="78" spans="1:15" x14ac:dyDescent="0.25">
      <c r="J78" s="99" t="s">
        <v>6</v>
      </c>
      <c r="K78" s="100"/>
      <c r="L78" s="99" t="s">
        <v>5</v>
      </c>
      <c r="M78" s="100"/>
      <c r="N78" s="99" t="s">
        <v>3</v>
      </c>
      <c r="O78" s="100"/>
    </row>
    <row r="79" spans="1:15" x14ac:dyDescent="0.25">
      <c r="J79" s="31" t="s">
        <v>22</v>
      </c>
      <c r="K79" s="6" t="s">
        <v>8</v>
      </c>
      <c r="L79" s="31" t="s">
        <v>18</v>
      </c>
      <c r="M79" s="6" t="s">
        <v>8</v>
      </c>
      <c r="N79" s="31" t="s">
        <v>7</v>
      </c>
      <c r="O79" s="6" t="s">
        <v>8</v>
      </c>
    </row>
    <row r="80" spans="1:15" ht="39.6" customHeight="1" x14ac:dyDescent="0.25">
      <c r="J80" s="38" t="s">
        <v>23</v>
      </c>
      <c r="K80" s="6" t="s">
        <v>10</v>
      </c>
      <c r="L80" s="31" t="s">
        <v>19</v>
      </c>
      <c r="M80" s="6" t="s">
        <v>12</v>
      </c>
      <c r="N80" s="31" t="s">
        <v>9</v>
      </c>
      <c r="O80" s="6" t="s">
        <v>10</v>
      </c>
    </row>
    <row r="81" spans="10:15" x14ac:dyDescent="0.25">
      <c r="J81" s="31" t="s">
        <v>24</v>
      </c>
      <c r="K81" s="6" t="s">
        <v>12</v>
      </c>
      <c r="L81" s="31" t="s">
        <v>20</v>
      </c>
      <c r="M81" s="6" t="s">
        <v>14</v>
      </c>
      <c r="N81" s="31" t="s">
        <v>11</v>
      </c>
      <c r="O81" s="6" t="s">
        <v>12</v>
      </c>
    </row>
    <row r="82" spans="10:15" x14ac:dyDescent="0.25">
      <c r="J82" s="31" t="s">
        <v>25</v>
      </c>
      <c r="K82" s="6" t="s">
        <v>14</v>
      </c>
      <c r="L82" s="31" t="s">
        <v>21</v>
      </c>
      <c r="M82" s="6" t="s">
        <v>16</v>
      </c>
      <c r="N82" s="31"/>
      <c r="O82" s="6"/>
    </row>
    <row r="83" spans="10:15" x14ac:dyDescent="0.25">
      <c r="J83" s="31" t="s">
        <v>26</v>
      </c>
      <c r="K83" s="6" t="s">
        <v>16</v>
      </c>
      <c r="L83" s="31"/>
      <c r="M83" s="6"/>
      <c r="N83" s="31"/>
      <c r="O83" s="6"/>
    </row>
    <row r="84" spans="10:15" x14ac:dyDescent="0.25">
      <c r="J84" s="31"/>
      <c r="K84" s="6"/>
      <c r="L84" s="31"/>
      <c r="M84" s="6"/>
      <c r="N84" s="31" t="s">
        <v>17</v>
      </c>
      <c r="O84" s="39">
        <v>0.5</v>
      </c>
    </row>
    <row r="87" spans="10:15" x14ac:dyDescent="0.25">
      <c r="J87" s="4" t="s">
        <v>6</v>
      </c>
      <c r="K87" s="4" t="s">
        <v>5</v>
      </c>
      <c r="L87" s="4" t="s">
        <v>3</v>
      </c>
      <c r="M87" s="4"/>
      <c r="N87" s="4"/>
      <c r="O87" s="4"/>
    </row>
    <row r="88" spans="10:15" x14ac:dyDescent="0.25">
      <c r="J88" s="4" t="s">
        <v>181</v>
      </c>
      <c r="K88" s="4" t="s">
        <v>16</v>
      </c>
      <c r="L88" s="4" t="s">
        <v>158</v>
      </c>
      <c r="M88" s="4" t="s">
        <v>14</v>
      </c>
      <c r="N88" s="4" t="s">
        <v>7</v>
      </c>
      <c r="O88" s="4" t="s">
        <v>159</v>
      </c>
    </row>
    <row r="89" spans="10:15" x14ac:dyDescent="0.25">
      <c r="J89" s="4"/>
      <c r="K89" s="4"/>
      <c r="L89" s="4" t="s">
        <v>160</v>
      </c>
      <c r="M89" s="4" t="s">
        <v>161</v>
      </c>
      <c r="N89" s="4" t="s">
        <v>9</v>
      </c>
      <c r="O89" s="4" t="s">
        <v>14</v>
      </c>
    </row>
    <row r="90" spans="10:15" x14ac:dyDescent="0.25">
      <c r="J90" s="4"/>
      <c r="K90" s="4"/>
      <c r="L90" s="4"/>
      <c r="M90" s="4"/>
      <c r="N90" s="4" t="s">
        <v>11</v>
      </c>
      <c r="O90" s="4" t="s">
        <v>162</v>
      </c>
    </row>
    <row r="91" spans="10:15" x14ac:dyDescent="0.25">
      <c r="J91" s="4"/>
      <c r="K91" s="4"/>
      <c r="L91" s="4"/>
      <c r="M91" s="4"/>
      <c r="N91" s="4" t="s">
        <v>17</v>
      </c>
      <c r="O91" s="4">
        <v>0.5</v>
      </c>
    </row>
    <row r="92" spans="10:15" x14ac:dyDescent="0.25">
      <c r="J92" s="4"/>
      <c r="K92" s="4"/>
      <c r="L92" s="4"/>
      <c r="M92" s="4"/>
      <c r="N92" s="4"/>
      <c r="O92" s="4"/>
    </row>
  </sheetData>
  <autoFilter ref="A1:O1" xr:uid="{00000000-0009-0000-0000-000005000000}">
    <sortState ref="A2:O72">
      <sortCondition descending="1" ref="I1"/>
    </sortState>
  </autoFilter>
  <sortState ref="A2:O72">
    <sortCondition descending="1" ref="I2:I72"/>
  </sortState>
  <mergeCells count="4">
    <mergeCell ref="N78:O78"/>
    <mergeCell ref="L78:M78"/>
    <mergeCell ref="J77:O77"/>
    <mergeCell ref="J78:K78"/>
  </mergeCells>
  <conditionalFormatting sqref="C50:C53">
    <cfRule type="duplicateValues" dxfId="31" priority="96" stopIfTrue="1"/>
  </conditionalFormatting>
  <conditionalFormatting sqref="B54">
    <cfRule type="duplicateValues" dxfId="30" priority="32" stopIfTrue="1"/>
  </conditionalFormatting>
  <conditionalFormatting sqref="B55">
    <cfRule type="duplicateValues" dxfId="29" priority="31" stopIfTrue="1"/>
  </conditionalFormatting>
  <conditionalFormatting sqref="B56">
    <cfRule type="duplicateValues" dxfId="28" priority="30" stopIfTrue="1"/>
  </conditionalFormatting>
  <conditionalFormatting sqref="B57">
    <cfRule type="duplicateValues" dxfId="27" priority="29" stopIfTrue="1"/>
  </conditionalFormatting>
  <conditionalFormatting sqref="B58">
    <cfRule type="duplicateValues" dxfId="26" priority="28" stopIfTrue="1"/>
  </conditionalFormatting>
  <conditionalFormatting sqref="B59">
    <cfRule type="duplicateValues" dxfId="25" priority="27" stopIfTrue="1"/>
  </conditionalFormatting>
  <conditionalFormatting sqref="B60">
    <cfRule type="duplicateValues" dxfId="24" priority="26" stopIfTrue="1"/>
  </conditionalFormatting>
  <conditionalFormatting sqref="B61">
    <cfRule type="duplicateValues" dxfId="23" priority="18" stopIfTrue="1"/>
  </conditionalFormatting>
  <conditionalFormatting sqref="B62">
    <cfRule type="duplicateValues" dxfId="22" priority="16" stopIfTrue="1"/>
  </conditionalFormatting>
  <conditionalFormatting sqref="B31">
    <cfRule type="duplicateValues" dxfId="21" priority="14" stopIfTrue="1"/>
  </conditionalFormatting>
  <conditionalFormatting sqref="B32">
    <cfRule type="duplicateValues" dxfId="20" priority="13" stopIfTrue="1"/>
  </conditionalFormatting>
  <conditionalFormatting sqref="B30">
    <cfRule type="duplicateValues" dxfId="19" priority="12" stopIfTrue="1"/>
  </conditionalFormatting>
  <conditionalFormatting sqref="B28">
    <cfRule type="duplicateValues" dxfId="18" priority="10" stopIfTrue="1"/>
  </conditionalFormatting>
  <conditionalFormatting sqref="B29">
    <cfRule type="duplicateValues" dxfId="17" priority="9" stopIfTrue="1"/>
  </conditionalFormatting>
  <conditionalFormatting sqref="B34">
    <cfRule type="duplicateValues" dxfId="16" priority="8" stopIfTrue="1"/>
  </conditionalFormatting>
  <conditionalFormatting sqref="B35">
    <cfRule type="duplicateValues" dxfId="15" priority="7" stopIfTrue="1"/>
  </conditionalFormatting>
  <conditionalFormatting sqref="B36">
    <cfRule type="duplicateValues" dxfId="14" priority="6" stopIfTrue="1"/>
  </conditionalFormatting>
  <conditionalFormatting sqref="B37">
    <cfRule type="duplicateValues" dxfId="13" priority="5" stopIfTrue="1"/>
  </conditionalFormatting>
  <conditionalFormatting sqref="B38">
    <cfRule type="duplicateValues" dxfId="12" priority="4" stopIfTrue="1"/>
  </conditionalFormatting>
  <conditionalFormatting sqref="B74:B65539 B33 B1:B27 B39:B53">
    <cfRule type="duplicateValues" dxfId="11" priority="279" stopIfTrue="1"/>
    <cfRule type="duplicateValues" dxfId="10" priority="280" stopIfTrue="1"/>
    <cfRule type="duplicateValues" dxfId="9" priority="281" stopIfTrue="1"/>
    <cfRule type="duplicateValues" dxfId="8" priority="282" stopIfTrue="1"/>
    <cfRule type="duplicateValues" dxfId="7" priority="283" stopIfTrue="1"/>
    <cfRule type="duplicateValues" dxfId="6" priority="284" stopIfTrue="1"/>
  </conditionalFormatting>
  <conditionalFormatting sqref="B64">
    <cfRule type="duplicateValues" dxfId="5" priority="381" stopIfTrue="1"/>
  </conditionalFormatting>
  <conditionalFormatting sqref="B65:B68 B63">
    <cfRule type="duplicateValues" dxfId="4" priority="400" stopIfTrue="1"/>
  </conditionalFormatting>
  <conditionalFormatting sqref="B69:B72">
    <cfRule type="duplicateValues" dxfId="3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41"/>
  <sheetViews>
    <sheetView tabSelected="1" zoomScale="80" zoomScaleNormal="80" workbookViewId="0">
      <selection activeCell="B2" sqref="B2"/>
    </sheetView>
  </sheetViews>
  <sheetFormatPr defaultRowHeight="15" x14ac:dyDescent="0.25"/>
  <cols>
    <col min="1" max="1" width="17" customWidth="1"/>
    <col min="2" max="2" width="24.42578125" style="20" customWidth="1"/>
    <col min="3" max="3" width="15.42578125" style="20" customWidth="1"/>
    <col min="4" max="4" width="13.42578125" style="20" customWidth="1"/>
    <col min="5" max="5" width="12.85546875" style="20" customWidth="1"/>
    <col min="6" max="6" width="20.140625" customWidth="1"/>
    <col min="7" max="7" width="10.5703125" customWidth="1"/>
    <col min="9" max="9" width="7.42578125" bestFit="1" customWidth="1"/>
    <col min="10" max="10" width="23.85546875" customWidth="1"/>
    <col min="14" max="14" width="11.42578125" customWidth="1"/>
  </cols>
  <sheetData>
    <row r="1" spans="1:15" ht="44.45" customHeight="1" x14ac:dyDescent="0.25">
      <c r="A1" s="41" t="s">
        <v>27</v>
      </c>
      <c r="B1" s="42" t="s">
        <v>0</v>
      </c>
      <c r="C1" s="68" t="s">
        <v>44</v>
      </c>
      <c r="D1" s="26" t="s">
        <v>1</v>
      </c>
      <c r="E1" s="79" t="s">
        <v>2</v>
      </c>
      <c r="F1" s="17" t="s">
        <v>6</v>
      </c>
      <c r="G1" s="17" t="s">
        <v>5</v>
      </c>
      <c r="H1" s="17" t="s">
        <v>3</v>
      </c>
      <c r="I1" s="16" t="s">
        <v>46</v>
      </c>
    </row>
    <row r="2" spans="1:15" s="53" customFormat="1" ht="78.599999999999994" customHeight="1" x14ac:dyDescent="0.25">
      <c r="A2" s="16"/>
      <c r="B2" s="86" t="s">
        <v>58</v>
      </c>
      <c r="C2" s="89">
        <v>41711</v>
      </c>
      <c r="D2" s="86" t="s">
        <v>30</v>
      </c>
      <c r="E2" s="86" t="s">
        <v>39</v>
      </c>
      <c r="F2" s="17">
        <f>2+2+1+2+2+1+1</f>
        <v>11</v>
      </c>
      <c r="G2" s="17">
        <f>1+1+2+3+2+2+5</f>
        <v>16</v>
      </c>
      <c r="H2" s="17">
        <f>5+5+2.5+3+5+2.5+5</f>
        <v>28</v>
      </c>
      <c r="I2" s="17">
        <f t="shared" ref="I2:I7" si="0">F2+G2+H2</f>
        <v>55</v>
      </c>
    </row>
    <row r="3" spans="1:15" s="53" customFormat="1" ht="78.599999999999994" customHeight="1" x14ac:dyDescent="0.25">
      <c r="A3" s="8"/>
      <c r="B3" s="86" t="s">
        <v>111</v>
      </c>
      <c r="C3" s="89">
        <v>41951</v>
      </c>
      <c r="D3" s="76" t="s">
        <v>30</v>
      </c>
      <c r="E3" s="76" t="s">
        <v>39</v>
      </c>
      <c r="F3" s="17">
        <f>2+2+2+2+1</f>
        <v>9</v>
      </c>
      <c r="G3" s="17">
        <f>2+1+3+2+3</f>
        <v>11</v>
      </c>
      <c r="H3" s="17">
        <f>5+5+5+5+5</f>
        <v>25</v>
      </c>
      <c r="I3" s="17">
        <f t="shared" si="0"/>
        <v>45</v>
      </c>
    </row>
    <row r="4" spans="1:15" s="53" customFormat="1" ht="78.599999999999994" customHeight="1" x14ac:dyDescent="0.25">
      <c r="A4" s="16"/>
      <c r="B4" s="86" t="s">
        <v>84</v>
      </c>
      <c r="C4" s="89">
        <v>41829</v>
      </c>
      <c r="D4" s="86" t="s">
        <v>28</v>
      </c>
      <c r="E4" s="86" t="s">
        <v>29</v>
      </c>
      <c r="F4" s="17">
        <f>2+1</f>
        <v>3</v>
      </c>
      <c r="G4" s="17">
        <f>3+3</f>
        <v>6</v>
      </c>
      <c r="H4" s="17">
        <f>4+4</f>
        <v>8</v>
      </c>
      <c r="I4" s="17">
        <f t="shared" si="0"/>
        <v>17</v>
      </c>
      <c r="J4" s="15"/>
      <c r="K4" s="15"/>
      <c r="L4" s="15"/>
      <c r="M4" s="15"/>
      <c r="N4" s="15"/>
      <c r="O4" s="15"/>
    </row>
    <row r="5" spans="1:15" s="12" customFormat="1" ht="78.599999999999994" customHeight="1" x14ac:dyDescent="0.25">
      <c r="A5" s="8"/>
      <c r="B5" s="19" t="s">
        <v>118</v>
      </c>
      <c r="C5" s="18">
        <v>42024</v>
      </c>
      <c r="D5" s="23" t="s">
        <v>30</v>
      </c>
      <c r="E5" s="19" t="s">
        <v>119</v>
      </c>
      <c r="F5" s="4">
        <f>2+2</f>
        <v>4</v>
      </c>
      <c r="G5" s="4">
        <f>1+2</f>
        <v>3</v>
      </c>
      <c r="H5" s="4">
        <f>4+5</f>
        <v>9</v>
      </c>
      <c r="I5" s="17">
        <f t="shared" si="0"/>
        <v>16</v>
      </c>
    </row>
    <row r="6" spans="1:15" s="12" customFormat="1" ht="78.599999999999994" customHeight="1" x14ac:dyDescent="0.25">
      <c r="A6" s="4"/>
      <c r="B6" s="19" t="s">
        <v>175</v>
      </c>
      <c r="C6" s="18">
        <v>41776</v>
      </c>
      <c r="D6" s="45" t="s">
        <v>89</v>
      </c>
      <c r="E6" s="45" t="s">
        <v>157</v>
      </c>
      <c r="F6" s="4">
        <f>2+2</f>
        <v>4</v>
      </c>
      <c r="G6" s="4">
        <f>1+1</f>
        <v>2</v>
      </c>
      <c r="H6" s="4">
        <f>4+5</f>
        <v>9</v>
      </c>
      <c r="I6" s="17">
        <f t="shared" si="0"/>
        <v>15</v>
      </c>
    </row>
    <row r="7" spans="1:15" s="15" customFormat="1" ht="78.599999999999994" customHeight="1" x14ac:dyDescent="0.25">
      <c r="A7" s="4"/>
      <c r="B7" s="19" t="s">
        <v>178</v>
      </c>
      <c r="C7" s="18">
        <v>41969</v>
      </c>
      <c r="D7" s="45" t="s">
        <v>89</v>
      </c>
      <c r="E7" s="45" t="s">
        <v>157</v>
      </c>
      <c r="F7" s="4">
        <f>2+2</f>
        <v>4</v>
      </c>
      <c r="G7" s="4">
        <f>1+1</f>
        <v>2</v>
      </c>
      <c r="H7" s="4">
        <f>4+5</f>
        <v>9</v>
      </c>
      <c r="I7" s="17">
        <f t="shared" si="0"/>
        <v>15</v>
      </c>
    </row>
    <row r="8" spans="1:15" s="15" customFormat="1" ht="78.599999999999994" customHeight="1" x14ac:dyDescent="0.25">
      <c r="A8" s="4"/>
      <c r="B8" s="19" t="s">
        <v>189</v>
      </c>
      <c r="C8" s="33">
        <v>42077</v>
      </c>
      <c r="D8" s="34" t="s">
        <v>30</v>
      </c>
      <c r="E8" s="70" t="s">
        <v>39</v>
      </c>
      <c r="F8" s="8">
        <f>2+1</f>
        <v>3</v>
      </c>
      <c r="G8" s="8">
        <f>1+1</f>
        <v>2</v>
      </c>
      <c r="H8" s="8">
        <f>5+3</f>
        <v>8</v>
      </c>
      <c r="I8" s="16">
        <f>SUM(F8:H8)</f>
        <v>13</v>
      </c>
    </row>
    <row r="9" spans="1:15" s="15" customFormat="1" ht="78.599999999999994" customHeight="1" x14ac:dyDescent="0.25">
      <c r="A9" s="8"/>
      <c r="B9" s="19" t="s">
        <v>120</v>
      </c>
      <c r="C9" s="18">
        <v>42154</v>
      </c>
      <c r="D9" s="23" t="s">
        <v>30</v>
      </c>
      <c r="E9" s="19" t="s">
        <v>31</v>
      </c>
      <c r="F9" s="4">
        <f>2</f>
        <v>2</v>
      </c>
      <c r="G9" s="4">
        <f>1</f>
        <v>1</v>
      </c>
      <c r="H9" s="4">
        <f>4+0.5</f>
        <v>4.5</v>
      </c>
      <c r="I9" s="17">
        <f>F9+G9+H9</f>
        <v>7.5</v>
      </c>
    </row>
    <row r="10" spans="1:15" s="15" customFormat="1" ht="78.599999999999994" customHeight="1" x14ac:dyDescent="0.25">
      <c r="A10" s="4"/>
      <c r="B10" s="19" t="s">
        <v>188</v>
      </c>
      <c r="C10" s="70">
        <v>42108</v>
      </c>
      <c r="D10" s="19" t="s">
        <v>64</v>
      </c>
      <c r="E10" s="19" t="s">
        <v>157</v>
      </c>
      <c r="F10" s="4">
        <f>1</f>
        <v>1</v>
      </c>
      <c r="G10" s="4">
        <f>1</f>
        <v>1</v>
      </c>
      <c r="H10" s="4">
        <f>0.5+5</f>
        <v>5.5</v>
      </c>
      <c r="I10" s="17">
        <f>F10+G10+H10</f>
        <v>7.5</v>
      </c>
    </row>
    <row r="11" spans="1:15" s="15" customFormat="1" ht="78.599999999999994" customHeight="1" x14ac:dyDescent="0.25">
      <c r="A11" s="4"/>
      <c r="B11" s="19" t="s">
        <v>190</v>
      </c>
      <c r="C11" s="74">
        <v>41954</v>
      </c>
      <c r="D11" s="34" t="s">
        <v>28</v>
      </c>
      <c r="E11" s="33" t="s">
        <v>29</v>
      </c>
      <c r="F11" s="8">
        <v>2</v>
      </c>
      <c r="G11" s="8">
        <v>1</v>
      </c>
      <c r="H11" s="8">
        <v>4</v>
      </c>
      <c r="I11" s="16">
        <f>SUM(F11:H11)</f>
        <v>7</v>
      </c>
    </row>
    <row r="12" spans="1:15" s="15" customFormat="1" ht="78.599999999999994" customHeight="1" x14ac:dyDescent="0.25">
      <c r="A12" s="17"/>
      <c r="B12" s="34" t="s">
        <v>33</v>
      </c>
      <c r="C12" s="33">
        <v>41495</v>
      </c>
      <c r="D12" s="32" t="s">
        <v>30</v>
      </c>
      <c r="E12" s="32" t="s">
        <v>31</v>
      </c>
      <c r="F12" s="31">
        <f>2</f>
        <v>2</v>
      </c>
      <c r="G12" s="31">
        <f>1</f>
        <v>1</v>
      </c>
      <c r="H12" s="31">
        <f>3</f>
        <v>3</v>
      </c>
      <c r="I12" s="17">
        <f t="shared" ref="I12:I22" si="1">F12+G12+H12</f>
        <v>6</v>
      </c>
    </row>
    <row r="13" spans="1:15" s="15" customFormat="1" ht="78.599999999999994" customHeight="1" x14ac:dyDescent="0.25">
      <c r="A13" s="4"/>
      <c r="B13" s="19" t="s">
        <v>142</v>
      </c>
      <c r="C13" s="18">
        <v>41936</v>
      </c>
      <c r="D13" s="19" t="s">
        <v>64</v>
      </c>
      <c r="E13" s="28" t="s">
        <v>155</v>
      </c>
      <c r="F13" s="4">
        <f>1</f>
        <v>1</v>
      </c>
      <c r="G13" s="4">
        <f>0.5</f>
        <v>0.5</v>
      </c>
      <c r="H13" s="4">
        <f>2</f>
        <v>2</v>
      </c>
      <c r="I13" s="17">
        <f t="shared" si="1"/>
        <v>3.5</v>
      </c>
    </row>
    <row r="14" spans="1:15" s="15" customFormat="1" ht="78.599999999999994" customHeight="1" x14ac:dyDescent="0.25">
      <c r="A14" s="8"/>
      <c r="B14" s="19" t="s">
        <v>121</v>
      </c>
      <c r="C14" s="18">
        <v>41810</v>
      </c>
      <c r="D14" s="23" t="s">
        <v>28</v>
      </c>
      <c r="E14" s="19" t="s">
        <v>29</v>
      </c>
      <c r="F14" s="4">
        <f>1</f>
        <v>1</v>
      </c>
      <c r="G14" s="4">
        <f>0.5</f>
        <v>0.5</v>
      </c>
      <c r="H14" s="4">
        <f>1.5</f>
        <v>1.5</v>
      </c>
      <c r="I14" s="17">
        <f t="shared" si="1"/>
        <v>3</v>
      </c>
    </row>
    <row r="15" spans="1:15" s="15" customFormat="1" ht="78.599999999999994" customHeight="1" x14ac:dyDescent="0.25">
      <c r="A15" s="4"/>
      <c r="B15" s="19" t="s">
        <v>143</v>
      </c>
      <c r="C15" s="18">
        <v>42109</v>
      </c>
      <c r="D15" s="19" t="s">
        <v>28</v>
      </c>
      <c r="E15" s="19" t="s">
        <v>29</v>
      </c>
      <c r="F15" s="4">
        <f>1</f>
        <v>1</v>
      </c>
      <c r="G15" s="4">
        <f>0.5</f>
        <v>0.5</v>
      </c>
      <c r="H15" s="4">
        <f>1.5</f>
        <v>1.5</v>
      </c>
      <c r="I15" s="17">
        <f t="shared" si="1"/>
        <v>3</v>
      </c>
    </row>
    <row r="16" spans="1:15" s="15" customFormat="1" ht="79.900000000000006" customHeight="1" x14ac:dyDescent="0.25">
      <c r="A16" s="8"/>
      <c r="B16" s="19" t="s">
        <v>99</v>
      </c>
      <c r="C16" s="18">
        <v>41793</v>
      </c>
      <c r="D16" s="19" t="s">
        <v>101</v>
      </c>
      <c r="E16" s="28" t="s">
        <v>100</v>
      </c>
      <c r="F16" s="4">
        <f>1</f>
        <v>1</v>
      </c>
      <c r="G16" s="4"/>
      <c r="H16" s="4"/>
      <c r="I16" s="17">
        <f t="shared" si="1"/>
        <v>1</v>
      </c>
    </row>
    <row r="17" spans="1:15" s="15" customFormat="1" ht="79.900000000000006" customHeight="1" x14ac:dyDescent="0.25">
      <c r="A17" s="31"/>
      <c r="B17" s="47" t="s">
        <v>148</v>
      </c>
      <c r="C17" s="51" t="s">
        <v>179</v>
      </c>
      <c r="D17" s="45" t="s">
        <v>28</v>
      </c>
      <c r="E17" s="45" t="s">
        <v>29</v>
      </c>
      <c r="F17" s="31"/>
      <c r="G17" s="31"/>
      <c r="H17" s="31">
        <v>0.5</v>
      </c>
      <c r="I17" s="17">
        <f t="shared" si="1"/>
        <v>0.5</v>
      </c>
    </row>
    <row r="18" spans="1:15" s="15" customFormat="1" ht="79.900000000000006" customHeight="1" x14ac:dyDescent="0.25">
      <c r="A18" s="8"/>
      <c r="B18" s="19" t="s">
        <v>112</v>
      </c>
      <c r="C18" s="18">
        <v>41727</v>
      </c>
      <c r="D18" s="19" t="s">
        <v>101</v>
      </c>
      <c r="E18" s="19" t="s">
        <v>51</v>
      </c>
      <c r="F18" s="4"/>
      <c r="G18" s="4"/>
      <c r="H18" s="4"/>
      <c r="I18" s="17">
        <f t="shared" si="1"/>
        <v>0</v>
      </c>
    </row>
    <row r="19" spans="1:15" s="15" customFormat="1" ht="79.900000000000006" customHeight="1" x14ac:dyDescent="0.25">
      <c r="A19" s="4"/>
      <c r="B19" s="19" t="s">
        <v>37</v>
      </c>
      <c r="C19" s="18">
        <v>41829</v>
      </c>
      <c r="D19" s="23" t="s">
        <v>30</v>
      </c>
      <c r="E19" s="23" t="s">
        <v>31</v>
      </c>
      <c r="F19" s="4"/>
      <c r="G19" s="4"/>
      <c r="H19" s="4"/>
      <c r="I19" s="17">
        <f t="shared" si="1"/>
        <v>0</v>
      </c>
    </row>
    <row r="20" spans="1:15" ht="79.900000000000006" customHeight="1" x14ac:dyDescent="0.25">
      <c r="A20" s="8"/>
      <c r="B20" s="19" t="s">
        <v>81</v>
      </c>
      <c r="C20" s="18">
        <v>41541</v>
      </c>
      <c r="D20" s="19" t="s">
        <v>28</v>
      </c>
      <c r="E20" s="25" t="s">
        <v>29</v>
      </c>
      <c r="F20" s="4"/>
      <c r="G20" s="4"/>
      <c r="H20" s="4"/>
      <c r="I20" s="17">
        <f t="shared" si="1"/>
        <v>0</v>
      </c>
    </row>
    <row r="21" spans="1:15" ht="79.900000000000006" customHeight="1" x14ac:dyDescent="0.25">
      <c r="A21" s="8"/>
      <c r="B21" s="19" t="s">
        <v>75</v>
      </c>
      <c r="C21" s="18">
        <v>41642</v>
      </c>
      <c r="D21" s="19" t="s">
        <v>30</v>
      </c>
      <c r="E21" s="19" t="s">
        <v>31</v>
      </c>
      <c r="F21" s="4"/>
      <c r="G21" s="4"/>
      <c r="H21" s="4"/>
      <c r="I21" s="17">
        <f t="shared" si="1"/>
        <v>0</v>
      </c>
    </row>
    <row r="22" spans="1:15" s="15" customFormat="1" ht="80.25" customHeight="1" x14ac:dyDescent="0.25">
      <c r="A22" s="8"/>
      <c r="B22" s="19" t="s">
        <v>122</v>
      </c>
      <c r="C22" s="18">
        <v>41509</v>
      </c>
      <c r="D22" s="23" t="s">
        <v>172</v>
      </c>
      <c r="E22" s="19" t="s">
        <v>124</v>
      </c>
      <c r="F22" s="4"/>
      <c r="G22" s="4"/>
      <c r="H22" s="4"/>
      <c r="I22" s="17">
        <f t="shared" si="1"/>
        <v>0</v>
      </c>
    </row>
    <row r="24" spans="1:15" x14ac:dyDescent="0.25">
      <c r="J24" s="97" t="s">
        <v>4</v>
      </c>
      <c r="K24" s="97"/>
      <c r="L24" s="97"/>
      <c r="M24" s="97"/>
      <c r="N24" s="97"/>
      <c r="O24" s="97"/>
    </row>
    <row r="25" spans="1:15" x14ac:dyDescent="0.25">
      <c r="J25" s="98" t="s">
        <v>6</v>
      </c>
      <c r="K25" s="98"/>
      <c r="L25" s="98" t="s">
        <v>5</v>
      </c>
      <c r="M25" s="98"/>
      <c r="N25" s="98" t="s">
        <v>3</v>
      </c>
      <c r="O25" s="98"/>
    </row>
    <row r="26" spans="1:15" x14ac:dyDescent="0.25">
      <c r="J26" s="2" t="s">
        <v>22</v>
      </c>
      <c r="K26" s="5" t="s">
        <v>8</v>
      </c>
      <c r="L26" s="2" t="s">
        <v>18</v>
      </c>
      <c r="M26" s="5" t="s">
        <v>8</v>
      </c>
      <c r="N26" s="2" t="s">
        <v>7</v>
      </c>
      <c r="O26" s="5" t="s">
        <v>8</v>
      </c>
    </row>
    <row r="27" spans="1:15" ht="39.6" customHeight="1" x14ac:dyDescent="0.25">
      <c r="J27" s="3" t="s">
        <v>23</v>
      </c>
      <c r="K27" s="5" t="s">
        <v>10</v>
      </c>
      <c r="L27" s="2" t="s">
        <v>19</v>
      </c>
      <c r="M27" s="5" t="s">
        <v>12</v>
      </c>
      <c r="N27" s="2" t="s">
        <v>9</v>
      </c>
      <c r="O27" s="5" t="s">
        <v>10</v>
      </c>
    </row>
    <row r="28" spans="1:15" x14ac:dyDescent="0.25">
      <c r="J28" s="2" t="s">
        <v>24</v>
      </c>
      <c r="K28" s="5" t="s">
        <v>12</v>
      </c>
      <c r="L28" s="2" t="s">
        <v>20</v>
      </c>
      <c r="M28" s="5" t="s">
        <v>14</v>
      </c>
      <c r="N28" s="2" t="s">
        <v>11</v>
      </c>
      <c r="O28" s="5" t="s">
        <v>12</v>
      </c>
    </row>
    <row r="29" spans="1:15" x14ac:dyDescent="0.25">
      <c r="J29" s="2" t="s">
        <v>25</v>
      </c>
      <c r="K29" s="5" t="s">
        <v>14</v>
      </c>
      <c r="L29" s="2" t="s">
        <v>21</v>
      </c>
      <c r="M29" s="5" t="s">
        <v>16</v>
      </c>
      <c r="N29" s="2"/>
      <c r="O29" s="5"/>
    </row>
    <row r="30" spans="1:15" x14ac:dyDescent="0.25">
      <c r="J30" s="2" t="s">
        <v>26</v>
      </c>
      <c r="K30" s="5" t="s">
        <v>16</v>
      </c>
      <c r="L30" s="4"/>
      <c r="M30" s="6"/>
      <c r="N30" s="2"/>
      <c r="O30" s="5"/>
    </row>
    <row r="31" spans="1:15" x14ac:dyDescent="0.25">
      <c r="J31" s="2"/>
      <c r="K31" s="5"/>
      <c r="L31" s="4"/>
      <c r="M31" s="6"/>
      <c r="N31" s="2" t="s">
        <v>17</v>
      </c>
      <c r="O31" s="7">
        <v>0.5</v>
      </c>
    </row>
    <row r="32" spans="1:15" x14ac:dyDescent="0.25">
      <c r="J32" s="1"/>
      <c r="K32" s="1"/>
    </row>
    <row r="36" spans="10:15" x14ac:dyDescent="0.25">
      <c r="J36" s="4" t="s">
        <v>6</v>
      </c>
      <c r="K36" s="4" t="s">
        <v>5</v>
      </c>
      <c r="L36" s="4" t="s">
        <v>3</v>
      </c>
      <c r="M36" s="4"/>
      <c r="N36" s="4"/>
      <c r="O36" s="4"/>
    </row>
    <row r="37" spans="10:15" x14ac:dyDescent="0.25">
      <c r="J37" s="4" t="s">
        <v>181</v>
      </c>
      <c r="K37" s="4" t="s">
        <v>16</v>
      </c>
      <c r="L37" s="4" t="s">
        <v>158</v>
      </c>
      <c r="M37" s="4" t="s">
        <v>14</v>
      </c>
      <c r="N37" s="4" t="s">
        <v>7</v>
      </c>
      <c r="O37" s="4" t="s">
        <v>159</v>
      </c>
    </row>
    <row r="38" spans="10:15" x14ac:dyDescent="0.25">
      <c r="J38" s="4"/>
      <c r="K38" s="4"/>
      <c r="L38" s="4" t="s">
        <v>160</v>
      </c>
      <c r="M38" s="4" t="s">
        <v>161</v>
      </c>
      <c r="N38" s="4" t="s">
        <v>9</v>
      </c>
      <c r="O38" s="4" t="s">
        <v>14</v>
      </c>
    </row>
    <row r="39" spans="10:15" x14ac:dyDescent="0.25">
      <c r="J39" s="4"/>
      <c r="K39" s="4"/>
      <c r="L39" s="4"/>
      <c r="M39" s="4"/>
      <c r="N39" s="4" t="s">
        <v>11</v>
      </c>
      <c r="O39" s="4" t="s">
        <v>162</v>
      </c>
    </row>
    <row r="40" spans="10:15" x14ac:dyDescent="0.25">
      <c r="J40" s="4"/>
      <c r="K40" s="4"/>
      <c r="L40" s="4"/>
      <c r="M40" s="4"/>
      <c r="N40" s="4" t="s">
        <v>17</v>
      </c>
      <c r="O40" s="4">
        <v>0.5</v>
      </c>
    </row>
    <row r="41" spans="10:15" x14ac:dyDescent="0.25">
      <c r="J41" s="4"/>
      <c r="K41" s="4"/>
      <c r="L41" s="4"/>
      <c r="M41" s="4"/>
      <c r="N41" s="4"/>
      <c r="O41" s="4"/>
    </row>
  </sheetData>
  <autoFilter ref="A1:O1" xr:uid="{00000000-0009-0000-0000-000006000000}">
    <sortState ref="A2:O22">
      <sortCondition descending="1" ref="I1"/>
    </sortState>
  </autoFilter>
  <sortState ref="A2:O22">
    <sortCondition descending="1" ref="I2:I22"/>
  </sortState>
  <mergeCells count="4">
    <mergeCell ref="J24:O24"/>
    <mergeCell ref="J25:K25"/>
    <mergeCell ref="L25:M25"/>
    <mergeCell ref="N25:O25"/>
  </mergeCells>
  <conditionalFormatting sqref="B23:B65535 B12:B14 B1:B10">
    <cfRule type="duplicateValues" dxfId="2" priority="8" stopIfTrue="1"/>
  </conditionalFormatting>
  <conditionalFormatting sqref="B15">
    <cfRule type="duplicateValues" dxfId="1" priority="7" stopIfTrue="1"/>
  </conditionalFormatting>
  <conditionalFormatting sqref="B11">
    <cfRule type="duplicat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инфо</vt:lpstr>
      <vt:lpstr>Senior Women 40-49</vt:lpstr>
      <vt:lpstr>Senior Women 30-39</vt:lpstr>
      <vt:lpstr>Senior Women 18-29</vt:lpstr>
      <vt:lpstr>Junior 15-17</vt:lpstr>
      <vt:lpstr>Novice 10-14</vt:lpstr>
      <vt:lpstr>Pre-Novice 5-9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Алсер</dc:creator>
  <cp:lastModifiedBy>HP</cp:lastModifiedBy>
  <dcterms:created xsi:type="dcterms:W3CDTF">2021-02-14T17:01:19Z</dcterms:created>
  <dcterms:modified xsi:type="dcterms:W3CDTF">2023-12-29T23:10:52Z</dcterms:modified>
</cp:coreProperties>
</file>